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0" yWindow="45" windowWidth="15960" windowHeight="11760"/>
  </bookViews>
  <sheets>
    <sheet name="PRESUPUESTO" sheetId="2" r:id="rId1"/>
    <sheet name="1ra ETAPA Final" sheetId="1" r:id="rId2"/>
  </sheets>
  <definedNames>
    <definedName name="_xlnm.Print_Area" localSheetId="0">PRESUPUESTO!$A$1:$G$215</definedName>
    <definedName name="_xlnm.Print_Titles" localSheetId="0">PRESUPUESTO!$1:$11</definedName>
  </definedNames>
  <calcPr calcId="144525"/>
</workbook>
</file>

<file path=xl/calcChain.xml><?xml version="1.0" encoding="utf-8"?>
<calcChain xmlns="http://schemas.openxmlformats.org/spreadsheetml/2006/main">
  <c r="E189" i="2" l="1"/>
  <c r="F185" i="2"/>
  <c r="G185" i="2" s="1"/>
  <c r="F183" i="2"/>
  <c r="G183" i="2" s="1"/>
  <c r="F181" i="2"/>
  <c r="F180" i="2"/>
  <c r="F179" i="2"/>
  <c r="F178" i="2"/>
  <c r="F177" i="2"/>
  <c r="F176" i="2"/>
  <c r="A176" i="2"/>
  <c r="A177" i="2" s="1"/>
  <c r="A178" i="2" s="1"/>
  <c r="A179" i="2" s="1"/>
  <c r="A180" i="2" s="1"/>
  <c r="A181" i="2" s="1"/>
  <c r="F173" i="2"/>
  <c r="G173" i="2" s="1"/>
  <c r="F171" i="2"/>
  <c r="G171" i="2" s="1"/>
  <c r="F169" i="2"/>
  <c r="G169" i="2" s="1"/>
  <c r="F167" i="2"/>
  <c r="G167" i="2" s="1"/>
  <c r="F165" i="2"/>
  <c r="G165" i="2" s="1"/>
  <c r="F163" i="2"/>
  <c r="A162" i="2"/>
  <c r="F159" i="2"/>
  <c r="A159" i="2"/>
  <c r="C158" i="2"/>
  <c r="F158" i="2" s="1"/>
  <c r="F155" i="2"/>
  <c r="F154" i="2"/>
  <c r="F153" i="2"/>
  <c r="F152" i="2"/>
  <c r="F151" i="2"/>
  <c r="F150" i="2"/>
  <c r="A149" i="2"/>
  <c r="A150" i="2" s="1"/>
  <c r="A151" i="2" s="1"/>
  <c r="A152" i="2" s="1"/>
  <c r="A153" i="2" s="1"/>
  <c r="A154" i="2" s="1"/>
  <c r="A155" i="2" s="1"/>
  <c r="F146" i="2"/>
  <c r="F145" i="2"/>
  <c r="F144" i="2"/>
  <c r="F143" i="2"/>
  <c r="F142" i="2"/>
  <c r="F141" i="2"/>
  <c r="C140" i="2"/>
  <c r="C149" i="2" s="1"/>
  <c r="F149" i="2" s="1"/>
  <c r="A140" i="2"/>
  <c r="A141" i="2" s="1"/>
  <c r="A142" i="2" s="1"/>
  <c r="A143" i="2" s="1"/>
  <c r="A144" i="2" s="1"/>
  <c r="A145" i="2" s="1"/>
  <c r="A146" i="2" s="1"/>
  <c r="F130" i="2"/>
  <c r="A128" i="2"/>
  <c r="A129" i="2" s="1"/>
  <c r="A130" i="2" s="1"/>
  <c r="A131" i="2" s="1"/>
  <c r="A132" i="2" s="1"/>
  <c r="A133" i="2" s="1"/>
  <c r="A134" i="2" s="1"/>
  <c r="A135" i="2" s="1"/>
  <c r="A136" i="2" s="1"/>
  <c r="C125" i="2"/>
  <c r="C187" i="2" s="1"/>
  <c r="F187" i="2" s="1"/>
  <c r="G187" i="2" s="1"/>
  <c r="A125" i="2"/>
  <c r="F122" i="2"/>
  <c r="G122" i="2" s="1"/>
  <c r="F113" i="2"/>
  <c r="G113" i="2" s="1"/>
  <c r="F111" i="2"/>
  <c r="G111" i="2" s="1"/>
  <c r="F109" i="2"/>
  <c r="G109" i="2" s="1"/>
  <c r="F107" i="2"/>
  <c r="G107" i="2" s="1"/>
  <c r="F105" i="2"/>
  <c r="G105" i="2" s="1"/>
  <c r="F103" i="2"/>
  <c r="G103" i="2" s="1"/>
  <c r="F101" i="2"/>
  <c r="G101" i="2" s="1"/>
  <c r="F99" i="2"/>
  <c r="G99" i="2" s="1"/>
  <c r="F97" i="2"/>
  <c r="G97" i="2" s="1"/>
  <c r="F95" i="2"/>
  <c r="G95" i="2" s="1"/>
  <c r="F93" i="2"/>
  <c r="G93" i="2" s="1"/>
  <c r="F91" i="2"/>
  <c r="G91" i="2" s="1"/>
  <c r="F89" i="2"/>
  <c r="G89" i="2" s="1"/>
  <c r="F87" i="2"/>
  <c r="G87" i="2" s="1"/>
  <c r="F85" i="2"/>
  <c r="F84" i="2"/>
  <c r="F83" i="2"/>
  <c r="A83" i="2"/>
  <c r="A84" i="2" s="1"/>
  <c r="A85" i="2" s="1"/>
  <c r="F80" i="2"/>
  <c r="F79" i="2"/>
  <c r="F78" i="2"/>
  <c r="F77" i="2"/>
  <c r="G80" i="2" s="1"/>
  <c r="A77" i="2"/>
  <c r="A78" i="2" s="1"/>
  <c r="A79" i="2" s="1"/>
  <c r="A80" i="2" s="1"/>
  <c r="C74" i="2"/>
  <c r="F74" i="2" s="1"/>
  <c r="A69" i="2"/>
  <c r="A70" i="2" s="1"/>
  <c r="A71" i="2" s="1"/>
  <c r="A72" i="2" s="1"/>
  <c r="A73" i="2" s="1"/>
  <c r="A74" i="2" s="1"/>
  <c r="C66" i="2"/>
  <c r="C72" i="2" s="1"/>
  <c r="A66" i="2"/>
  <c r="F63" i="2"/>
  <c r="G63" i="2" s="1"/>
  <c r="F58" i="2"/>
  <c r="G58" i="2" s="1"/>
  <c r="C56" i="2"/>
  <c r="F56" i="2" s="1"/>
  <c r="G56" i="2" s="1"/>
  <c r="F54" i="2"/>
  <c r="G54" i="2" s="1"/>
  <c r="F52" i="2"/>
  <c r="G52" i="2" s="1"/>
  <c r="F50" i="2"/>
  <c r="G50" i="2" s="1"/>
  <c r="C48" i="2"/>
  <c r="F48" i="2" s="1"/>
  <c r="G48" i="2" s="1"/>
  <c r="F46" i="2"/>
  <c r="G46" i="2" s="1"/>
  <c r="F44" i="2"/>
  <c r="G44" i="2" s="1"/>
  <c r="F42" i="2"/>
  <c r="G42" i="2" s="1"/>
  <c r="C40" i="2"/>
  <c r="F40" i="2" s="1"/>
  <c r="C39" i="2"/>
  <c r="F39" i="2" s="1"/>
  <c r="C38" i="2"/>
  <c r="F38" i="2" s="1"/>
  <c r="A37" i="2"/>
  <c r="A38" i="2" s="1"/>
  <c r="A39" i="2" s="1"/>
  <c r="A40" i="2" s="1"/>
  <c r="F34" i="2"/>
  <c r="F33" i="2"/>
  <c r="F32" i="2"/>
  <c r="A32" i="2"/>
  <c r="A33" i="2" s="1"/>
  <c r="A34" i="2" s="1"/>
  <c r="C31" i="2"/>
  <c r="C37" i="2" s="1"/>
  <c r="F37" i="2" s="1"/>
  <c r="C25" i="2"/>
  <c r="F25" i="2" s="1"/>
  <c r="C24" i="2"/>
  <c r="C26" i="2" s="1"/>
  <c r="F26" i="2" s="1"/>
  <c r="C23" i="2"/>
  <c r="F23" i="2" s="1"/>
  <c r="C22" i="2"/>
  <c r="C27" i="2" s="1"/>
  <c r="F27" i="2" s="1"/>
  <c r="F21" i="2"/>
  <c r="A21" i="2"/>
  <c r="A22" i="2" s="1"/>
  <c r="A23" i="2" s="1"/>
  <c r="A24" i="2" s="1"/>
  <c r="A25" i="2" s="1"/>
  <c r="A26" i="2" s="1"/>
  <c r="A27" i="2" s="1"/>
  <c r="A28" i="2" s="1"/>
  <c r="C20" i="2"/>
  <c r="F20" i="2" s="1"/>
  <c r="G17" i="2"/>
  <c r="F17" i="2"/>
  <c r="A17" i="2"/>
  <c r="F14" i="2"/>
  <c r="G14" i="2" s="1"/>
  <c r="G159" i="2" l="1"/>
  <c r="G85" i="2"/>
  <c r="G155" i="2"/>
  <c r="F140" i="2"/>
  <c r="G146" i="2" s="1"/>
  <c r="G181" i="2"/>
  <c r="G40" i="2"/>
  <c r="F72" i="2"/>
  <c r="C71" i="2"/>
  <c r="F71" i="2" s="1"/>
  <c r="F22" i="2"/>
  <c r="C115" i="2"/>
  <c r="C133" i="2"/>
  <c r="F133" i="2" s="1"/>
  <c r="C162" i="2"/>
  <c r="F162" i="2" s="1"/>
  <c r="G163" i="2" s="1"/>
  <c r="C28" i="2"/>
  <c r="F28" i="2" s="1"/>
  <c r="F31" i="2"/>
  <c r="G34" i="2" s="1"/>
  <c r="C70" i="2"/>
  <c r="C129" i="2"/>
  <c r="C132" i="2"/>
  <c r="F24" i="2"/>
  <c r="C69" i="2"/>
  <c r="F69" i="2" s="1"/>
  <c r="C128" i="2"/>
  <c r="F128" i="2" s="1"/>
  <c r="C131" i="2"/>
  <c r="F131" i="2" s="1"/>
  <c r="C189" i="2"/>
  <c r="F66" i="2"/>
  <c r="G66" i="2" s="1"/>
  <c r="F125" i="2"/>
  <c r="G125" i="2" s="1"/>
  <c r="C134" i="2"/>
  <c r="F134" i="2" s="1"/>
  <c r="C137" i="2"/>
  <c r="F137" i="2" s="1"/>
  <c r="E188" i="1"/>
  <c r="F184" i="1"/>
  <c r="G184" i="1" s="1"/>
  <c r="F182" i="1"/>
  <c r="G182" i="1" s="1"/>
  <c r="F180" i="1"/>
  <c r="F179" i="1"/>
  <c r="F178" i="1"/>
  <c r="F177" i="1"/>
  <c r="F176" i="1"/>
  <c r="F175" i="1"/>
  <c r="A175" i="1"/>
  <c r="A176" i="1" s="1"/>
  <c r="A177" i="1" s="1"/>
  <c r="A178" i="1" s="1"/>
  <c r="A179" i="1" s="1"/>
  <c r="A180" i="1" s="1"/>
  <c r="F172" i="1"/>
  <c r="G172" i="1" s="1"/>
  <c r="F170" i="1"/>
  <c r="G170" i="1" s="1"/>
  <c r="F168" i="1"/>
  <c r="G168" i="1" s="1"/>
  <c r="F166" i="1"/>
  <c r="G166" i="1" s="1"/>
  <c r="F164" i="1"/>
  <c r="G164" i="1" s="1"/>
  <c r="F162" i="1"/>
  <c r="A161" i="1"/>
  <c r="F158" i="1"/>
  <c r="A158" i="1"/>
  <c r="C157" i="1"/>
  <c r="F157" i="1" s="1"/>
  <c r="F154" i="1"/>
  <c r="F153" i="1"/>
  <c r="F152" i="1"/>
  <c r="F151" i="1"/>
  <c r="F150" i="1"/>
  <c r="F149" i="1"/>
  <c r="A148" i="1"/>
  <c r="A149" i="1" s="1"/>
  <c r="A150" i="1" s="1"/>
  <c r="A151" i="1" s="1"/>
  <c r="A152" i="1" s="1"/>
  <c r="A153" i="1" s="1"/>
  <c r="A154" i="1" s="1"/>
  <c r="F145" i="1"/>
  <c r="F144" i="1"/>
  <c r="F143" i="1"/>
  <c r="F142" i="1"/>
  <c r="F141" i="1"/>
  <c r="F140" i="1"/>
  <c r="C139" i="1"/>
  <c r="C148" i="1" s="1"/>
  <c r="F148" i="1" s="1"/>
  <c r="A139" i="1"/>
  <c r="A140" i="1" s="1"/>
  <c r="A141" i="1" s="1"/>
  <c r="A142" i="1" s="1"/>
  <c r="A143" i="1" s="1"/>
  <c r="A144" i="1" s="1"/>
  <c r="A145" i="1" s="1"/>
  <c r="F129" i="1"/>
  <c r="A127" i="1"/>
  <c r="A128" i="1" s="1"/>
  <c r="A129" i="1" s="1"/>
  <c r="A130" i="1" s="1"/>
  <c r="A131" i="1" s="1"/>
  <c r="A132" i="1" s="1"/>
  <c r="A133" i="1" s="1"/>
  <c r="A134" i="1" s="1"/>
  <c r="A135" i="1" s="1"/>
  <c r="C124" i="1"/>
  <c r="C186" i="1" s="1"/>
  <c r="F186" i="1" s="1"/>
  <c r="G186" i="1" s="1"/>
  <c r="A124" i="1"/>
  <c r="F121" i="1"/>
  <c r="G121" i="1" s="1"/>
  <c r="F110" i="1"/>
  <c r="G110" i="1" s="1"/>
  <c r="F108" i="1"/>
  <c r="G108" i="1" s="1"/>
  <c r="F106" i="1"/>
  <c r="G106" i="1" s="1"/>
  <c r="F104" i="1"/>
  <c r="G104" i="1" s="1"/>
  <c r="F102" i="1"/>
  <c r="G102" i="1" s="1"/>
  <c r="F100" i="1"/>
  <c r="G100" i="1" s="1"/>
  <c r="F98" i="1"/>
  <c r="G98" i="1" s="1"/>
  <c r="F96" i="1"/>
  <c r="G96" i="1" s="1"/>
  <c r="F94" i="1"/>
  <c r="G94" i="1" s="1"/>
  <c r="F92" i="1"/>
  <c r="G92" i="1" s="1"/>
  <c r="F90" i="1"/>
  <c r="G90" i="1" s="1"/>
  <c r="F88" i="1"/>
  <c r="G88" i="1" s="1"/>
  <c r="F86" i="1"/>
  <c r="G86" i="1" s="1"/>
  <c r="F84" i="1"/>
  <c r="G84" i="1" s="1"/>
  <c r="F82" i="1"/>
  <c r="F81" i="1"/>
  <c r="F80" i="1"/>
  <c r="A80" i="1"/>
  <c r="A81" i="1" s="1"/>
  <c r="A82" i="1" s="1"/>
  <c r="F77" i="1"/>
  <c r="F76" i="1"/>
  <c r="F75" i="1"/>
  <c r="F74" i="1"/>
  <c r="A74" i="1"/>
  <c r="A75" i="1" s="1"/>
  <c r="A76" i="1" s="1"/>
  <c r="A77" i="1" s="1"/>
  <c r="C71" i="1"/>
  <c r="F71" i="1" s="1"/>
  <c r="A66" i="1"/>
  <c r="A67" i="1" s="1"/>
  <c r="A68" i="1" s="1"/>
  <c r="A69" i="1" s="1"/>
  <c r="A70" i="1" s="1"/>
  <c r="A71" i="1" s="1"/>
  <c r="C63" i="1"/>
  <c r="C69" i="1" s="1"/>
  <c r="A63" i="1"/>
  <c r="F60" i="1"/>
  <c r="G60" i="1" s="1"/>
  <c r="F55" i="1"/>
  <c r="G55" i="1" s="1"/>
  <c r="C53" i="1"/>
  <c r="F53" i="1" s="1"/>
  <c r="G53" i="1" s="1"/>
  <c r="F51" i="1"/>
  <c r="G51" i="1" s="1"/>
  <c r="F49" i="1"/>
  <c r="G49" i="1" s="1"/>
  <c r="F47" i="1"/>
  <c r="G47" i="1" s="1"/>
  <c r="C45" i="1"/>
  <c r="F45" i="1" s="1"/>
  <c r="G45" i="1" s="1"/>
  <c r="F43" i="1"/>
  <c r="G43" i="1" s="1"/>
  <c r="F41" i="1"/>
  <c r="G41" i="1" s="1"/>
  <c r="F39" i="1"/>
  <c r="G39" i="1" s="1"/>
  <c r="C37" i="1"/>
  <c r="F37" i="1" s="1"/>
  <c r="C36" i="1"/>
  <c r="F36" i="1" s="1"/>
  <c r="C35" i="1"/>
  <c r="F35" i="1" s="1"/>
  <c r="A34" i="1"/>
  <c r="A35" i="1" s="1"/>
  <c r="A36" i="1" s="1"/>
  <c r="A37" i="1" s="1"/>
  <c r="F31" i="1"/>
  <c r="F30" i="1"/>
  <c r="F29" i="1"/>
  <c r="A29" i="1"/>
  <c r="A30" i="1" s="1"/>
  <c r="A31" i="1" s="1"/>
  <c r="C28" i="1"/>
  <c r="C34" i="1" s="1"/>
  <c r="F34" i="1" s="1"/>
  <c r="C22" i="1"/>
  <c r="F22" i="1" s="1"/>
  <c r="C21" i="1"/>
  <c r="F21" i="1" s="1"/>
  <c r="C20" i="1"/>
  <c r="F20" i="1" s="1"/>
  <c r="C19" i="1"/>
  <c r="F19" i="1" s="1"/>
  <c r="F18" i="1"/>
  <c r="A18" i="1"/>
  <c r="A19" i="1" s="1"/>
  <c r="A20" i="1" s="1"/>
  <c r="A21" i="1" s="1"/>
  <c r="A22" i="1" s="1"/>
  <c r="A23" i="1" s="1"/>
  <c r="A24" i="1" s="1"/>
  <c r="A25" i="1" s="1"/>
  <c r="C17" i="1"/>
  <c r="F17" i="1" s="1"/>
  <c r="F14" i="1"/>
  <c r="G14" i="1" s="1"/>
  <c r="A14" i="1"/>
  <c r="F11" i="1"/>
  <c r="G11" i="1" s="1"/>
  <c r="G28" i="2" l="1"/>
  <c r="G60" i="2" s="1"/>
  <c r="C135" i="2"/>
  <c r="F135" i="2" s="1"/>
  <c r="F132" i="2"/>
  <c r="F129" i="2"/>
  <c r="C136" i="2"/>
  <c r="F136" i="2" s="1"/>
  <c r="C73" i="2"/>
  <c r="F73" i="2" s="1"/>
  <c r="F70" i="2"/>
  <c r="C191" i="2"/>
  <c r="F191" i="2" s="1"/>
  <c r="G191" i="2" s="1"/>
  <c r="F189" i="2"/>
  <c r="G189" i="2" s="1"/>
  <c r="C117" i="2"/>
  <c r="F117" i="2" s="1"/>
  <c r="G117" i="2" s="1"/>
  <c r="F115" i="2"/>
  <c r="G115" i="2" s="1"/>
  <c r="F28" i="1"/>
  <c r="G37" i="1"/>
  <c r="G158" i="1"/>
  <c r="G31" i="1"/>
  <c r="G180" i="1"/>
  <c r="C23" i="1"/>
  <c r="F23" i="1" s="1"/>
  <c r="C24" i="1"/>
  <c r="F24" i="1" s="1"/>
  <c r="G77" i="1"/>
  <c r="G154" i="1"/>
  <c r="G82" i="1"/>
  <c r="G25" i="1"/>
  <c r="F69" i="1"/>
  <c r="C68" i="1"/>
  <c r="F68" i="1" s="1"/>
  <c r="C112" i="1"/>
  <c r="C132" i="1"/>
  <c r="F132" i="1" s="1"/>
  <c r="F139" i="1"/>
  <c r="G145" i="1" s="1"/>
  <c r="C161" i="1"/>
  <c r="F161" i="1" s="1"/>
  <c r="G162" i="1" s="1"/>
  <c r="C25" i="1"/>
  <c r="F25" i="1" s="1"/>
  <c r="C67" i="1"/>
  <c r="C128" i="1"/>
  <c r="C131" i="1"/>
  <c r="C66" i="1"/>
  <c r="F66" i="1" s="1"/>
  <c r="C127" i="1"/>
  <c r="F127" i="1" s="1"/>
  <c r="C130" i="1"/>
  <c r="F130" i="1" s="1"/>
  <c r="C188" i="1"/>
  <c r="F63" i="1"/>
  <c r="G63" i="1" s="1"/>
  <c r="F124" i="1"/>
  <c r="G124" i="1" s="1"/>
  <c r="C133" i="1"/>
  <c r="F133" i="1" s="1"/>
  <c r="C136" i="1"/>
  <c r="F136" i="1" s="1"/>
  <c r="G74" i="2" l="1"/>
  <c r="G119" i="2"/>
  <c r="G137" i="2"/>
  <c r="G193" i="2" s="1"/>
  <c r="G194" i="2" s="1"/>
  <c r="G195" i="2" s="1"/>
  <c r="G57" i="1"/>
  <c r="C134" i="1"/>
  <c r="F134" i="1" s="1"/>
  <c r="F131" i="1"/>
  <c r="C70" i="1"/>
  <c r="F70" i="1" s="1"/>
  <c r="F67" i="1"/>
  <c r="G71" i="1" s="1"/>
  <c r="C114" i="1"/>
  <c r="F114" i="1" s="1"/>
  <c r="G114" i="1" s="1"/>
  <c r="F112" i="1"/>
  <c r="G112" i="1" s="1"/>
  <c r="C190" i="1"/>
  <c r="F190" i="1" s="1"/>
  <c r="G190" i="1" s="1"/>
  <c r="F188" i="1"/>
  <c r="G188" i="1" s="1"/>
  <c r="F128" i="1"/>
  <c r="C135" i="1"/>
  <c r="F135" i="1" s="1"/>
  <c r="F201" i="2" l="1"/>
  <c r="F197" i="2"/>
  <c r="F200" i="2"/>
  <c r="G211" i="2"/>
  <c r="F199" i="2"/>
  <c r="F202" i="2"/>
  <c r="F198" i="2"/>
  <c r="G118" i="1"/>
  <c r="G136" i="1"/>
  <c r="G192" i="1" s="1"/>
  <c r="G193" i="1" s="1"/>
  <c r="F203" i="2" l="1"/>
  <c r="G205" i="2" s="1"/>
  <c r="F199" i="1"/>
  <c r="F195" i="1"/>
  <c r="F198" i="1"/>
  <c r="G208" i="1"/>
  <c r="F197" i="1"/>
  <c r="F200" i="1"/>
  <c r="F196" i="1"/>
  <c r="G209" i="2" l="1"/>
  <c r="G207" i="2"/>
  <c r="G213" i="2" s="1"/>
  <c r="F201" i="1"/>
  <c r="G202" i="1" s="1"/>
  <c r="G215" i="2" l="1"/>
  <c r="G206" i="1"/>
  <c r="G204" i="1"/>
  <c r="G210" i="1" s="1"/>
  <c r="G212" i="1" l="1"/>
</calcChain>
</file>

<file path=xl/sharedStrings.xml><?xml version="1.0" encoding="utf-8"?>
<sst xmlns="http://schemas.openxmlformats.org/spreadsheetml/2006/main" count="521" uniqueCount="119">
  <si>
    <t xml:space="preserve">CORPORACIÓN DEL ACUEDUCTO Y ALCANTARILLADO DE SANTO DOMINGO </t>
  </si>
  <si>
    <t>* * *  C. A. A. S. D.  * * *</t>
  </si>
  <si>
    <t>Unidad Ejecutora de Proyectos</t>
  </si>
  <si>
    <t>No.</t>
  </si>
  <si>
    <t>DESCRIPCION</t>
  </si>
  <si>
    <t>CANTIDAD</t>
  </si>
  <si>
    <t>UD</t>
  </si>
  <si>
    <t>PRECIO</t>
  </si>
  <si>
    <t>COSTO RD$</t>
  </si>
  <si>
    <t>SUB TOTAL RD$</t>
  </si>
  <si>
    <t>FASE A</t>
  </si>
  <si>
    <t>LINEA DE IMPULSION HASTA TORRE DE PARTICION</t>
  </si>
  <si>
    <t>Campamento, movilizacion y desmovilizacion.</t>
  </si>
  <si>
    <t>M2</t>
  </si>
  <si>
    <t>Partidas generales</t>
  </si>
  <si>
    <t>Replanteo y control topografico</t>
  </si>
  <si>
    <t>ML</t>
  </si>
  <si>
    <t>Movimiento de tierra:</t>
  </si>
  <si>
    <t>Corte asfalto</t>
  </si>
  <si>
    <t>Excavacion con compresor</t>
  </si>
  <si>
    <t>M3N</t>
  </si>
  <si>
    <t>Excavacion  material no clasificado con retro</t>
  </si>
  <si>
    <t>Suministro y colocacion asiento de arena</t>
  </si>
  <si>
    <t>M3C</t>
  </si>
  <si>
    <t>Suministro material de relleno caliche</t>
  </si>
  <si>
    <t>Material de Base para Avenida</t>
  </si>
  <si>
    <t>Relleno compactado con equipo</t>
  </si>
  <si>
    <t>Bote de material sobrante</t>
  </si>
  <si>
    <t>M3E</t>
  </si>
  <si>
    <t>Reposicion de asfalto 4”</t>
  </si>
  <si>
    <t>Suministro de Tuberias y Piezas</t>
  </si>
  <si>
    <t>Tuberia 48” HDPE</t>
  </si>
  <si>
    <t>Codos Horizontales HDPE ø 48” Tipo 1</t>
  </si>
  <si>
    <t>Ud</t>
  </si>
  <si>
    <t>Codos Horizontales HDPE ø 48” Tipo 2</t>
  </si>
  <si>
    <t>Codos Vertical HDPE ø 48”</t>
  </si>
  <si>
    <t>Colocacion de Tuberias y Piezas</t>
  </si>
  <si>
    <t>Construccion de Registros HA Para Valvulas de Aire y Vacio Arreglo Triple (Incluye Tuberia, Valvulas, Piezas Especiales)</t>
  </si>
  <si>
    <t>Construccion de Registros HA Para Valvulas de Aire y Vacio Arreglo Doble (Incluye Tuberia, Valvulas, Piezas Especiales)</t>
  </si>
  <si>
    <r>
      <rPr>
        <b/>
        <sz val="14"/>
        <color indexed="8"/>
        <rFont val="Arial"/>
        <family val="2"/>
      </rPr>
      <t xml:space="preserve">Construccion de Registros Circular Para Desague </t>
    </r>
    <r>
      <rPr>
        <b/>
        <sz val="14"/>
        <color indexed="8"/>
        <rFont val="Calibri"/>
        <family val="2"/>
      </rPr>
      <t>ø</t>
    </r>
    <r>
      <rPr>
        <b/>
        <sz val="14"/>
        <color indexed="8"/>
        <rFont val="Arial"/>
        <family val="2"/>
      </rPr>
      <t xml:space="preserve"> 8'' (Incluye Tuberia, Valvulas, piezas especiales)</t>
    </r>
  </si>
  <si>
    <t>Anclajes en Hormigon Armado codos Verticales</t>
  </si>
  <si>
    <t>Anclajes en Hormigon Armado codos Horizontales Tipo 1</t>
  </si>
  <si>
    <t>Anclajes en Hormigon Armado codos Horizontales Tipo 2</t>
  </si>
  <si>
    <t>Reposicion de servicios existentes</t>
  </si>
  <si>
    <t>PA</t>
  </si>
  <si>
    <t>Pruebas hidrostaticas de tuberias</t>
  </si>
  <si>
    <t>Limpieza final</t>
  </si>
  <si>
    <t>SUB-TOTAL FASE A</t>
  </si>
  <si>
    <t>FASE B</t>
  </si>
  <si>
    <t>COLECTORAS HACIA CARCAMO BOMBEO</t>
  </si>
  <si>
    <t>Suministro material Caliche</t>
  </si>
  <si>
    <t>Reposicion de asfalto</t>
  </si>
  <si>
    <t>Tuberias ø  24” PVC SDR-32.5</t>
  </si>
  <si>
    <t>Tubería Hormigón Armado ø  24” con Microtuneladora</t>
  </si>
  <si>
    <t>Tee ø  24” PVC SDR-32.5</t>
  </si>
  <si>
    <t>Curva ø  24” PVC SDR-32.5</t>
  </si>
  <si>
    <t>Registros Colectores Circulares en Ladrillos De 0.00 - 2.50m</t>
  </si>
  <si>
    <t>Registros Colectores Circulares en Ladrillos De 2.50 - 3.50m</t>
  </si>
  <si>
    <t>Registros Colectores Circulares en Ladrillos De 3.50 - 5.00m</t>
  </si>
  <si>
    <t>Registros Colectores para Tubería Hormigón Armado ø  24” (Construidos con sistema de pilotes secantes) h= 3.63m</t>
  </si>
  <si>
    <t>Registros Colectores para Tubería Hormigón Armado ø  24” (Construidos con sistema de pilotes secantes) h= 4.74m</t>
  </si>
  <si>
    <t>Registros Colectores para Tubería Hormigón Armado ø  24” (Construidos con sistema de pilotes secantes) h= 5.55m</t>
  </si>
  <si>
    <t>Registros Colectores para Tubería Hormigón Armado ø  24” (Construidos con sistema de pilotes secantes) h= 7.12m</t>
  </si>
  <si>
    <t>Registros Colectores para Tubería Hormigón Armado ø  24” (Construidos con sistema de pilotes secantes) h= 8.50m</t>
  </si>
  <si>
    <t>Registros Colectores para Tubería Hormigón Armado ø  24” (Construidos con sistema de pilotes secantes) h= 9.50</t>
  </si>
  <si>
    <t>Registros Colectores para Tubería Hormigón Armado ø  24” (Construidos con sistema de pilotes secantes) h= 10.37m</t>
  </si>
  <si>
    <t>Registros Colectores para Tubería Hormigón Armado ø  24” (Construidos con sistema de pilotes secantes) h= 11.00m</t>
  </si>
  <si>
    <t>Registros Colectores para Tubería Hormigón Armado ø  24” (Construidos con sistema de pilotes secantes) h= 12.00m</t>
  </si>
  <si>
    <t>Registros Colectores para Tubería Hormigón Armado ø  24” (Construidos con sistema de pilotes secantes) h= 13.00m</t>
  </si>
  <si>
    <t>Señalizacion y manejo de transito</t>
  </si>
  <si>
    <t>SUB-TOTAL FASE B</t>
  </si>
  <si>
    <t>FASE C</t>
  </si>
  <si>
    <t>TRAMO GRAVEDAD HASTA PLANTA DE TRATAMIENTO</t>
  </si>
  <si>
    <t>Excavacion en roca con martillo</t>
  </si>
  <si>
    <t>Suministro y colocacion recubrimiento grava</t>
  </si>
  <si>
    <t>Material de Base compactado para Avenida</t>
  </si>
  <si>
    <t>Bote de material sobrante acarreo 10 km</t>
  </si>
  <si>
    <t>Reposicion de asfalto (e=4”)</t>
  </si>
  <si>
    <t>Suministro de tuberias</t>
  </si>
  <si>
    <t>Tuberia 48” PRFV PN10 (espiga /campana)</t>
  </si>
  <si>
    <t>Codos Horizontales PRFV ø 48” Tipo 1</t>
  </si>
  <si>
    <t>Codos Horizontales PRFV ø 48” Tipo 2</t>
  </si>
  <si>
    <t>Codos Horizontales PRFV ø 48” Tipo 3</t>
  </si>
  <si>
    <t>Codos Horizontales PRFV ø 48” Tipo 4</t>
  </si>
  <si>
    <t>Codos Horizontales PRFV ø 48” Tipo 5</t>
  </si>
  <si>
    <t>Codos Horizontales PRFV ø 48” Tipo 6</t>
  </si>
  <si>
    <t>Colocacion de tuberias</t>
  </si>
  <si>
    <t>Tuberia 48” Acero PN15 (espiga /campana)</t>
  </si>
  <si>
    <t>Codos Acero  48”</t>
  </si>
  <si>
    <r>
      <rPr>
        <b/>
        <sz val="14"/>
        <color indexed="8"/>
        <rFont val="Arial"/>
        <family val="2"/>
      </rPr>
      <t xml:space="preserve">Construccion de Registros Circular Para Desague </t>
    </r>
    <r>
      <rPr>
        <b/>
        <sz val="14"/>
        <color indexed="8"/>
        <rFont val="Calibri"/>
        <family val="2"/>
      </rPr>
      <t>ø</t>
    </r>
    <r>
      <rPr>
        <b/>
        <sz val="14"/>
        <color indexed="8"/>
        <rFont val="Arial"/>
        <family val="2"/>
      </rPr>
      <t xml:space="preserve"> 12'' (Incluye Tuberia, Valvulas, piezas especiales)</t>
    </r>
  </si>
  <si>
    <t>Puente montado en Pilotes para tramo tubería materia orgánica</t>
  </si>
  <si>
    <t>Anclajes para codos PRFV Hormigon Armado 240 kg/cm2</t>
  </si>
  <si>
    <t>Anclajes para codos de Acero en Hormigon Simple 240 kg/cm2</t>
  </si>
  <si>
    <t>Limpieza continua</t>
  </si>
  <si>
    <t>SUB-TOTAL FASE C</t>
  </si>
  <si>
    <t>SUB-TOTAL FASES  A+B+C</t>
  </si>
  <si>
    <t>DIRECCION TECNICA</t>
  </si>
  <si>
    <t>GASTOS ADMINISTRATIVOS</t>
  </si>
  <si>
    <t>SEGURO Y FIANZAS</t>
  </si>
  <si>
    <t>TRANSPORTE</t>
  </si>
  <si>
    <t>LEY # 6/86</t>
  </si>
  <si>
    <t>SUPERVISION CAASD</t>
  </si>
  <si>
    <t>ITBIS NORMA 2007-06</t>
  </si>
  <si>
    <t>TOTAL DE GASTOS INDIRECTOS</t>
  </si>
  <si>
    <t>SUB-TOTAL GENERAL EN US$</t>
  </si>
  <si>
    <t>CUENCA HIDROGRAFICA</t>
  </si>
  <si>
    <t>EQUIPAMIENTO CAASD</t>
  </si>
  <si>
    <t>IMPREVISTOS</t>
  </si>
  <si>
    <t>TOTAL GENERAL A CONTRATAR</t>
  </si>
  <si>
    <t>PRESUPUESTO LINEA DE BOMBEO 1200 MM PARA INTERCEPTORES DEL SUBSISTEMA MIRADOR NORTE (LA ZURZA)</t>
  </si>
  <si>
    <t xml:space="preserve"> PRIMERA ETAPA</t>
  </si>
  <si>
    <t xml:space="preserve">CORPORACION DEL ACUEDUCTO Y ALCANTARILLADO DE SANTO DOMINGO </t>
  </si>
  <si>
    <t>***C.A.A.S.D.***</t>
  </si>
  <si>
    <t>SUB-TOTAL GENERAL</t>
  </si>
  <si>
    <t>Registros Colectores Circulares en Ladrillos De 
0.00 - 2.50m</t>
  </si>
  <si>
    <t>Registros Colectores Circulares en Ladrillos De
2.50 - 3.50m</t>
  </si>
  <si>
    <t>Registros Colectores Circulares en Ladrillos De 
3.50 - 5.00m</t>
  </si>
  <si>
    <t xml:space="preserve">SUB-TOTAL GENERAL </t>
  </si>
  <si>
    <t>LINEA DE BOMBEO 1200 MM PARA INTERCEPTORES DEL SUBSISTEMA MIRADOR NORTE (LA ZURZA)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</si>
</sst>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0.00&quot; &quot;"/>
    <numFmt numFmtId="165" formatCode="#,##0.00&quot; &quot;;&quot; (&quot;#,##0.00\);&quot; -&quot;#&quot; &quot;"/>
    <numFmt numFmtId="166" formatCode="0&quot; &quot;"/>
    <numFmt numFmtId="167" formatCode="0.0&quot; &quot;"/>
    <numFmt numFmtId="168" formatCode="0.0"/>
    <numFmt numFmtId="169" formatCode="&quot;RD$&quot;#,##0.00_);\(&quot;RD$&quot;#,##0.00\)"/>
    <numFmt numFmtId="170" formatCode="0.00_)"/>
  </numFmts>
  <fonts count="7" x14ac:knownFonts="1">
    <font>
      <sz val="10"/>
      <color indexed="8"/>
      <name val="Arial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tted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tted">
        <color indexed="8"/>
      </bottom>
      <diagonal/>
    </border>
    <border>
      <left style="double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double">
        <color indexed="8"/>
      </right>
      <top style="dotted">
        <color indexed="8"/>
      </top>
      <bottom style="dotted">
        <color indexed="8"/>
      </bottom>
      <diagonal/>
    </border>
    <border>
      <left style="double">
        <color indexed="8"/>
      </left>
      <right style="thin">
        <color indexed="8"/>
      </right>
      <top style="dotted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tted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double">
        <color indexed="8"/>
      </right>
      <top style="dotted">
        <color indexed="8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double">
        <color indexed="8"/>
      </right>
      <top/>
      <bottom style="dotted">
        <color indexed="8"/>
      </bottom>
      <diagonal/>
    </border>
  </borders>
  <cellStyleXfs count="2">
    <xf numFmtId="0" fontId="0" fillId="0" borderId="0" applyNumberFormat="0" applyFill="0" applyBorder="0" applyProtection="0"/>
    <xf numFmtId="43" fontId="6" fillId="0" borderId="0" applyFont="0" applyFill="0" applyBorder="0" applyAlignment="0" applyProtection="0"/>
  </cellStyleXfs>
  <cellXfs count="190">
    <xf numFmtId="0" fontId="0" fillId="0" borderId="0" xfId="0" applyFont="1" applyAlignment="1"/>
    <xf numFmtId="0" fontId="0" fillId="0" borderId="0" xfId="0" applyNumberFormat="1" applyFont="1" applyAlignment="1"/>
    <xf numFmtId="164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/>
    <xf numFmtId="164" fontId="1" fillId="2" borderId="2" xfId="0" applyNumberFormat="1" applyFont="1" applyFill="1" applyBorder="1" applyAlignment="1">
      <alignment horizontal="left" vertical="center"/>
    </xf>
    <xf numFmtId="165" fontId="1" fillId="2" borderId="2" xfId="0" applyNumberFormat="1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left" vertical="center"/>
    </xf>
    <xf numFmtId="0" fontId="1" fillId="2" borderId="2" xfId="0" applyNumberFormat="1" applyFont="1" applyFill="1" applyBorder="1" applyAlignment="1">
      <alignment horizontal="right"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1" fillId="4" borderId="3" xfId="0" applyNumberFormat="1" applyFont="1" applyFill="1" applyBorder="1" applyAlignment="1">
      <alignment vertical="center"/>
    </xf>
    <xf numFmtId="49" fontId="1" fillId="3" borderId="3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left" vertical="center" wrapText="1"/>
    </xf>
    <xf numFmtId="165" fontId="2" fillId="2" borderId="3" xfId="0" applyNumberFormat="1" applyFont="1" applyFill="1" applyBorder="1" applyAlignment="1">
      <alignment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right" vertical="center" wrapText="1"/>
    </xf>
    <xf numFmtId="165" fontId="1" fillId="2" borderId="3" xfId="0" applyNumberFormat="1" applyFont="1" applyFill="1" applyBorder="1" applyAlignment="1">
      <alignment vertical="center" wrapText="1"/>
    </xf>
    <xf numFmtId="166" fontId="1" fillId="2" borderId="3" xfId="0" applyNumberFormat="1" applyFont="1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167" fontId="2" fillId="2" borderId="3" xfId="0" applyNumberFormat="1" applyFont="1" applyFill="1" applyBorder="1" applyAlignment="1">
      <alignment horizontal="right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166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7" fontId="1" fillId="2" borderId="3" xfId="0" applyNumberFormat="1" applyFont="1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left" vertical="top" wrapText="1"/>
    </xf>
    <xf numFmtId="164" fontId="2" fillId="2" borderId="3" xfId="0" applyNumberFormat="1" applyFont="1" applyFill="1" applyBorder="1" applyAlignment="1">
      <alignment horizontal="right" vertical="center" wrapText="1"/>
    </xf>
    <xf numFmtId="168" fontId="2" fillId="5" borderId="3" xfId="0" applyNumberFormat="1" applyFont="1" applyFill="1" applyBorder="1" applyAlignment="1">
      <alignment horizontal="right" vertical="center" wrapText="1"/>
    </xf>
    <xf numFmtId="49" fontId="1" fillId="5" borderId="3" xfId="0" applyNumberFormat="1" applyFont="1" applyFill="1" applyBorder="1" applyAlignment="1">
      <alignment horizontal="left" vertical="center" wrapText="1"/>
    </xf>
    <xf numFmtId="165" fontId="1" fillId="5" borderId="3" xfId="0" applyNumberFormat="1" applyFont="1" applyFill="1" applyBorder="1" applyAlignment="1">
      <alignment horizontal="center" vertical="center" wrapText="1"/>
    </xf>
    <xf numFmtId="165" fontId="1" fillId="5" borderId="3" xfId="0" applyNumberFormat="1" applyFont="1" applyFill="1" applyBorder="1" applyAlignment="1">
      <alignment vertical="center" wrapText="1"/>
    </xf>
    <xf numFmtId="165" fontId="1" fillId="2" borderId="3" xfId="0" applyNumberFormat="1" applyFont="1" applyFill="1" applyBorder="1" applyAlignment="1">
      <alignment horizontal="right" vertical="center" wrapText="1"/>
    </xf>
    <xf numFmtId="164" fontId="2" fillId="2" borderId="3" xfId="0" applyNumberFormat="1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165" fontId="2" fillId="5" borderId="3" xfId="0" applyNumberFormat="1" applyFont="1" applyFill="1" applyBorder="1" applyAlignment="1">
      <alignment horizontal="right" vertical="center" wrapText="1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10" fontId="2" fillId="2" borderId="3" xfId="0" applyNumberFormat="1" applyFont="1" applyFill="1" applyBorder="1" applyAlignment="1">
      <alignment vertical="center"/>
    </xf>
    <xf numFmtId="168" fontId="2" fillId="2" borderId="3" xfId="0" applyNumberFormat="1" applyFont="1" applyFill="1" applyBorder="1" applyAlignment="1">
      <alignment horizontal="right" vertical="center"/>
    </xf>
    <xf numFmtId="164" fontId="2" fillId="6" borderId="3" xfId="0" applyNumberFormat="1" applyFont="1" applyFill="1" applyBorder="1" applyAlignment="1">
      <alignment vertical="center"/>
    </xf>
    <xf numFmtId="49" fontId="1" fillId="6" borderId="3" xfId="0" applyNumberFormat="1" applyFont="1" applyFill="1" applyBorder="1" applyAlignment="1">
      <alignment vertical="center"/>
    </xf>
    <xf numFmtId="9" fontId="2" fillId="2" borderId="3" xfId="0" applyNumberFormat="1" applyFont="1" applyFill="1" applyBorder="1" applyAlignment="1">
      <alignment vertical="center"/>
    </xf>
    <xf numFmtId="165" fontId="2" fillId="6" borderId="3" xfId="0" applyNumberFormat="1" applyFont="1" applyFill="1" applyBorder="1" applyAlignment="1">
      <alignment horizontal="center" vertical="center"/>
    </xf>
    <xf numFmtId="165" fontId="2" fillId="6" borderId="3" xfId="0" applyNumberFormat="1" applyFont="1" applyFill="1" applyBorder="1" applyAlignment="1">
      <alignment vertical="center"/>
    </xf>
    <xf numFmtId="165" fontId="1" fillId="6" borderId="3" xfId="0" applyNumberFormat="1" applyFont="1" applyFill="1" applyBorder="1" applyAlignment="1">
      <alignment vertical="center"/>
    </xf>
    <xf numFmtId="164" fontId="1" fillId="2" borderId="3" xfId="0" applyNumberFormat="1" applyFont="1" applyFill="1" applyBorder="1" applyAlignment="1">
      <alignment vertical="center"/>
    </xf>
    <xf numFmtId="0" fontId="0" fillId="2" borderId="4" xfId="0" applyNumberFormat="1" applyFont="1" applyFill="1" applyBorder="1" applyAlignment="1"/>
    <xf numFmtId="0" fontId="0" fillId="2" borderId="2" xfId="0" applyNumberFormat="1" applyFont="1" applyFill="1" applyBorder="1" applyAlignment="1"/>
    <xf numFmtId="0" fontId="0" fillId="2" borderId="5" xfId="0" applyNumberFormat="1" applyFont="1" applyFill="1" applyBorder="1" applyAlignment="1"/>
    <xf numFmtId="0" fontId="0" fillId="2" borderId="6" xfId="0" applyNumberFormat="1" applyFont="1" applyFill="1" applyBorder="1" applyAlignment="1"/>
    <xf numFmtId="0" fontId="2" fillId="2" borderId="1" xfId="0" applyNumberFormat="1" applyFont="1" applyFill="1" applyBorder="1" applyAlignment="1"/>
    <xf numFmtId="10" fontId="2" fillId="6" borderId="3" xfId="0" applyNumberFormat="1" applyFont="1" applyFill="1" applyBorder="1" applyAlignment="1">
      <alignment horizontal="right" vertical="center"/>
    </xf>
    <xf numFmtId="10" fontId="2" fillId="2" borderId="3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center" vertical="center"/>
    </xf>
    <xf numFmtId="170" fontId="2" fillId="0" borderId="0" xfId="0" applyNumberFormat="1" applyFont="1" applyAlignment="1" applyProtection="1"/>
    <xf numFmtId="170" fontId="1" fillId="0" borderId="0" xfId="0" applyNumberFormat="1" applyFont="1" applyProtection="1"/>
    <xf numFmtId="43" fontId="1" fillId="0" borderId="0" xfId="1" applyFont="1" applyProtection="1"/>
    <xf numFmtId="43" fontId="2" fillId="0" borderId="0" xfId="1" applyFont="1" applyProtection="1"/>
    <xf numFmtId="43" fontId="1" fillId="0" borderId="0" xfId="1" applyFont="1" applyAlignment="1" applyProtection="1">
      <alignment horizontal="right"/>
    </xf>
    <xf numFmtId="170" fontId="3" fillId="0" borderId="0" xfId="0" applyNumberFormat="1" applyFont="1" applyAlignment="1" applyProtection="1"/>
    <xf numFmtId="164" fontId="2" fillId="2" borderId="7" xfId="0" applyNumberFormat="1" applyFont="1" applyFill="1" applyBorder="1" applyAlignment="1">
      <alignment vertical="center"/>
    </xf>
    <xf numFmtId="164" fontId="1" fillId="2" borderId="8" xfId="0" applyNumberFormat="1" applyFont="1" applyFill="1" applyBorder="1" applyAlignment="1">
      <alignment vertical="center"/>
    </xf>
    <xf numFmtId="9" fontId="2" fillId="2" borderId="8" xfId="0" applyNumberFormat="1" applyFont="1" applyFill="1" applyBorder="1" applyAlignment="1">
      <alignment vertical="center"/>
    </xf>
    <xf numFmtId="165" fontId="2" fillId="2" borderId="8" xfId="0" applyNumberFormat="1" applyFont="1" applyFill="1" applyBorder="1" applyAlignment="1">
      <alignment horizontal="center" vertical="center"/>
    </xf>
    <xf numFmtId="165" fontId="2" fillId="2" borderId="8" xfId="0" applyNumberFormat="1" applyFont="1" applyFill="1" applyBorder="1" applyAlignment="1">
      <alignment vertical="center"/>
    </xf>
    <xf numFmtId="165" fontId="1" fillId="2" borderId="9" xfId="0" applyNumberFormat="1" applyFont="1" applyFill="1" applyBorder="1" applyAlignment="1">
      <alignment vertical="center"/>
    </xf>
    <xf numFmtId="164" fontId="1" fillId="2" borderId="7" xfId="0" applyNumberFormat="1" applyFont="1" applyFill="1" applyBorder="1" applyAlignment="1">
      <alignment vertical="center"/>
    </xf>
    <xf numFmtId="164" fontId="1" fillId="2" borderId="9" xfId="0" applyNumberFormat="1" applyFont="1" applyFill="1" applyBorder="1" applyAlignment="1">
      <alignment vertical="center"/>
    </xf>
    <xf numFmtId="10" fontId="2" fillId="2" borderId="8" xfId="0" applyNumberFormat="1" applyFont="1" applyFill="1" applyBorder="1" applyAlignment="1">
      <alignment horizontal="right" vertical="center"/>
    </xf>
    <xf numFmtId="164" fontId="1" fillId="2" borderId="10" xfId="0" applyNumberFormat="1" applyFont="1" applyFill="1" applyBorder="1" applyAlignment="1">
      <alignment horizontal="left" vertical="center"/>
    </xf>
    <xf numFmtId="165" fontId="1" fillId="2" borderId="10" xfId="0" applyNumberFormat="1" applyFont="1" applyFill="1" applyBorder="1" applyAlignment="1">
      <alignment vertical="center"/>
    </xf>
    <xf numFmtId="165" fontId="1" fillId="2" borderId="10" xfId="0" applyNumberFormat="1" applyFont="1" applyFill="1" applyBorder="1" applyAlignment="1">
      <alignment horizontal="center" vertical="center"/>
    </xf>
    <xf numFmtId="165" fontId="1" fillId="2" borderId="10" xfId="0" applyNumberFormat="1" applyFont="1" applyFill="1" applyBorder="1" applyAlignment="1">
      <alignment horizontal="left" vertical="center"/>
    </xf>
    <xf numFmtId="0" fontId="1" fillId="2" borderId="10" xfId="0" applyNumberFormat="1" applyFont="1" applyFill="1" applyBorder="1" applyAlignment="1">
      <alignment horizontal="right" vertical="center"/>
    </xf>
    <xf numFmtId="164" fontId="2" fillId="2" borderId="11" xfId="0" applyNumberFormat="1" applyFont="1" applyFill="1" applyBorder="1" applyAlignment="1">
      <alignment vertical="center" wrapText="1"/>
    </xf>
    <xf numFmtId="164" fontId="2" fillId="2" borderId="12" xfId="0" applyNumberFormat="1" applyFont="1" applyFill="1" applyBorder="1" applyAlignment="1">
      <alignment vertical="center" wrapText="1"/>
    </xf>
    <xf numFmtId="164" fontId="2" fillId="2" borderId="13" xfId="0" applyNumberFormat="1" applyFont="1" applyFill="1" applyBorder="1" applyAlignment="1">
      <alignment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left" vertical="center" wrapText="1"/>
    </xf>
    <xf numFmtId="165" fontId="2" fillId="2" borderId="15" xfId="0" applyNumberFormat="1" applyFont="1" applyFill="1" applyBorder="1" applyAlignment="1">
      <alignment vertical="center" wrapText="1"/>
    </xf>
    <xf numFmtId="165" fontId="2" fillId="2" borderId="15" xfId="0" applyNumberFormat="1" applyFont="1" applyFill="1" applyBorder="1" applyAlignment="1">
      <alignment horizontal="center" vertical="center" wrapText="1"/>
    </xf>
    <xf numFmtId="165" fontId="2" fillId="2" borderId="15" xfId="0" applyNumberFormat="1" applyFont="1" applyFill="1" applyBorder="1" applyAlignment="1">
      <alignment horizontal="right" vertical="center" wrapText="1"/>
    </xf>
    <xf numFmtId="165" fontId="1" fillId="2" borderId="16" xfId="0" applyNumberFormat="1" applyFont="1" applyFill="1" applyBorder="1" applyAlignment="1">
      <alignment vertical="center" wrapText="1"/>
    </xf>
    <xf numFmtId="166" fontId="1" fillId="2" borderId="14" xfId="0" applyNumberFormat="1" applyFont="1" applyFill="1" applyBorder="1" applyAlignment="1">
      <alignment horizontal="right" vertical="center" wrapText="1"/>
    </xf>
    <xf numFmtId="49" fontId="1" fillId="2" borderId="15" xfId="0" applyNumberFormat="1" applyFont="1" applyFill="1" applyBorder="1" applyAlignment="1">
      <alignment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167" fontId="2" fillId="2" borderId="14" xfId="0" applyNumberFormat="1" applyFont="1" applyFill="1" applyBorder="1" applyAlignment="1">
      <alignment horizontal="right" vertical="center" wrapText="1"/>
    </xf>
    <xf numFmtId="164" fontId="2" fillId="2" borderId="15" xfId="0" applyNumberFormat="1" applyFont="1" applyFill="1" applyBorder="1" applyAlignment="1">
      <alignment vertical="center" wrapText="1"/>
    </xf>
    <xf numFmtId="165" fontId="1" fillId="2" borderId="15" xfId="0" applyNumberFormat="1" applyFont="1" applyFill="1" applyBorder="1" applyAlignment="1">
      <alignment vertical="center" wrapText="1"/>
    </xf>
    <xf numFmtId="165" fontId="1" fillId="2" borderId="16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left" vertical="center" wrapText="1"/>
    </xf>
    <xf numFmtId="166" fontId="2" fillId="2" borderId="15" xfId="0" applyNumberFormat="1" applyFont="1" applyFill="1" applyBorder="1" applyAlignment="1">
      <alignment horizontal="left" vertical="center" wrapText="1"/>
    </xf>
    <xf numFmtId="165" fontId="1" fillId="2" borderId="15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vertical="center" wrapText="1"/>
    </xf>
    <xf numFmtId="164" fontId="2" fillId="2" borderId="15" xfId="0" applyNumberFormat="1" applyFont="1" applyFill="1" applyBorder="1" applyAlignment="1">
      <alignment horizontal="center" vertical="center" wrapText="1"/>
    </xf>
    <xf numFmtId="167" fontId="1" fillId="2" borderId="14" xfId="0" applyNumberFormat="1" applyFont="1" applyFill="1" applyBorder="1" applyAlignment="1">
      <alignment horizontal="right" vertical="center" wrapText="1"/>
    </xf>
    <xf numFmtId="49" fontId="1" fillId="2" borderId="15" xfId="0" applyNumberFormat="1" applyFont="1" applyFill="1" applyBorder="1" applyAlignment="1">
      <alignment horizontal="left" vertical="top" wrapText="1"/>
    </xf>
    <xf numFmtId="164" fontId="2" fillId="2" borderId="17" xfId="0" applyNumberFormat="1" applyFont="1" applyFill="1" applyBorder="1" applyAlignment="1">
      <alignment horizontal="right" vertical="center" wrapText="1"/>
    </xf>
    <xf numFmtId="164" fontId="2" fillId="2" borderId="18" xfId="0" applyNumberFormat="1" applyFont="1" applyFill="1" applyBorder="1" applyAlignment="1">
      <alignment vertical="center" wrapText="1"/>
    </xf>
    <xf numFmtId="165" fontId="2" fillId="2" borderId="18" xfId="0" applyNumberFormat="1" applyFont="1" applyFill="1" applyBorder="1" applyAlignment="1">
      <alignment vertical="center" wrapText="1"/>
    </xf>
    <xf numFmtId="165" fontId="2" fillId="2" borderId="18" xfId="0" applyNumberFormat="1" applyFont="1" applyFill="1" applyBorder="1" applyAlignment="1">
      <alignment horizontal="center" vertical="center" wrapText="1"/>
    </xf>
    <xf numFmtId="165" fontId="2" fillId="2" borderId="18" xfId="0" applyNumberFormat="1" applyFont="1" applyFill="1" applyBorder="1" applyAlignment="1">
      <alignment horizontal="right" vertical="center" wrapText="1"/>
    </xf>
    <xf numFmtId="165" fontId="1" fillId="2" borderId="19" xfId="0" applyNumberFormat="1" applyFont="1" applyFill="1" applyBorder="1" applyAlignment="1">
      <alignment vertical="center" wrapText="1"/>
    </xf>
    <xf numFmtId="164" fontId="2" fillId="2" borderId="11" xfId="0" applyNumberFormat="1" applyFont="1" applyFill="1" applyBorder="1" applyAlignment="1">
      <alignment horizontal="right" vertical="center" wrapText="1"/>
    </xf>
    <xf numFmtId="165" fontId="2" fillId="2" borderId="12" xfId="0" applyNumberFormat="1" applyFont="1" applyFill="1" applyBorder="1" applyAlignment="1">
      <alignment vertical="center" wrapText="1"/>
    </xf>
    <xf numFmtId="165" fontId="2" fillId="2" borderId="12" xfId="0" applyNumberFormat="1" applyFont="1" applyFill="1" applyBorder="1" applyAlignment="1">
      <alignment horizontal="center" vertical="center" wrapText="1"/>
    </xf>
    <xf numFmtId="165" fontId="2" fillId="2" borderId="12" xfId="0" applyNumberFormat="1" applyFont="1" applyFill="1" applyBorder="1" applyAlignment="1">
      <alignment horizontal="right" vertical="center" wrapText="1"/>
    </xf>
    <xf numFmtId="165" fontId="1" fillId="2" borderId="13" xfId="0" applyNumberFormat="1" applyFont="1" applyFill="1" applyBorder="1" applyAlignment="1">
      <alignment vertical="center" wrapText="1"/>
    </xf>
    <xf numFmtId="165" fontId="1" fillId="2" borderId="16" xfId="0" applyNumberFormat="1" applyFont="1" applyFill="1" applyBorder="1" applyAlignment="1">
      <alignment horizontal="right" vertical="center" wrapText="1"/>
    </xf>
    <xf numFmtId="164" fontId="2" fillId="2" borderId="15" xfId="0" applyNumberFormat="1" applyFont="1" applyFill="1" applyBorder="1" applyAlignment="1">
      <alignment horizontal="left" vertical="center" wrapText="1"/>
    </xf>
    <xf numFmtId="164" fontId="2" fillId="2" borderId="14" xfId="0" applyNumberFormat="1" applyFont="1" applyFill="1" applyBorder="1" applyAlignment="1">
      <alignment horizontal="right" vertical="center" wrapText="1"/>
    </xf>
    <xf numFmtId="165" fontId="2" fillId="2" borderId="21" xfId="0" applyNumberFormat="1" applyFont="1" applyFill="1" applyBorder="1" applyAlignment="1">
      <alignment vertical="center" wrapText="1"/>
    </xf>
    <xf numFmtId="165" fontId="1" fillId="2" borderId="22" xfId="0" applyNumberFormat="1" applyFont="1" applyFill="1" applyBorder="1" applyAlignment="1">
      <alignment vertical="center" wrapText="1"/>
    </xf>
    <xf numFmtId="49" fontId="1" fillId="2" borderId="13" xfId="0" applyNumberFormat="1" applyFont="1" applyFill="1" applyBorder="1" applyAlignment="1">
      <alignment vertical="center" wrapText="1"/>
    </xf>
    <xf numFmtId="164" fontId="2" fillId="2" borderId="20" xfId="0" applyNumberFormat="1" applyFont="1" applyFill="1" applyBorder="1" applyAlignment="1">
      <alignment horizontal="right" vertical="center" wrapText="1"/>
    </xf>
    <xf numFmtId="164" fontId="2" fillId="2" borderId="21" xfId="0" applyNumberFormat="1" applyFont="1" applyFill="1" applyBorder="1" applyAlignment="1">
      <alignment vertical="center" wrapText="1"/>
    </xf>
    <xf numFmtId="165" fontId="2" fillId="2" borderId="21" xfId="0" applyNumberFormat="1" applyFont="1" applyFill="1" applyBorder="1" applyAlignment="1">
      <alignment horizontal="center" vertical="center" wrapText="1"/>
    </xf>
    <xf numFmtId="165" fontId="2" fillId="2" borderId="21" xfId="0" applyNumberFormat="1" applyFont="1" applyFill="1" applyBorder="1" applyAlignment="1">
      <alignment horizontal="right" vertical="center" wrapText="1"/>
    </xf>
    <xf numFmtId="164" fontId="2" fillId="2" borderId="23" xfId="0" applyNumberFormat="1" applyFont="1" applyFill="1" applyBorder="1" applyAlignment="1">
      <alignment vertical="center"/>
    </xf>
    <xf numFmtId="164" fontId="2" fillId="2" borderId="24" xfId="0" applyNumberFormat="1" applyFont="1" applyFill="1" applyBorder="1" applyAlignment="1">
      <alignment vertical="center"/>
    </xf>
    <xf numFmtId="165" fontId="2" fillId="2" borderId="24" xfId="0" applyNumberFormat="1" applyFont="1" applyFill="1" applyBorder="1" applyAlignment="1">
      <alignment vertical="center"/>
    </xf>
    <xf numFmtId="165" fontId="2" fillId="2" borderId="24" xfId="0" applyNumberFormat="1" applyFont="1" applyFill="1" applyBorder="1" applyAlignment="1">
      <alignment horizontal="center" vertical="center"/>
    </xf>
    <xf numFmtId="165" fontId="1" fillId="2" borderId="25" xfId="0" applyNumberFormat="1" applyFont="1" applyFill="1" applyBorder="1" applyAlignment="1">
      <alignment vertical="center"/>
    </xf>
    <xf numFmtId="164" fontId="2" fillId="2" borderId="26" xfId="0" applyNumberFormat="1" applyFont="1" applyFill="1" applyBorder="1" applyAlignment="1">
      <alignment vertical="center"/>
    </xf>
    <xf numFmtId="49" fontId="2" fillId="2" borderId="27" xfId="0" applyNumberFormat="1" applyFont="1" applyFill="1" applyBorder="1" applyAlignment="1">
      <alignment vertical="center"/>
    </xf>
    <xf numFmtId="10" fontId="2" fillId="2" borderId="27" xfId="0" applyNumberFormat="1" applyFont="1" applyFill="1" applyBorder="1" applyAlignment="1">
      <alignment vertical="center"/>
    </xf>
    <xf numFmtId="165" fontId="2" fillId="2" borderId="27" xfId="0" applyNumberFormat="1" applyFont="1" applyFill="1" applyBorder="1" applyAlignment="1">
      <alignment horizontal="center" vertical="center"/>
    </xf>
    <xf numFmtId="165" fontId="2" fillId="2" borderId="27" xfId="0" applyNumberFormat="1" applyFont="1" applyFill="1" applyBorder="1" applyAlignment="1">
      <alignment vertical="center"/>
    </xf>
    <xf numFmtId="165" fontId="1" fillId="2" borderId="28" xfId="0" applyNumberFormat="1" applyFont="1" applyFill="1" applyBorder="1" applyAlignment="1">
      <alignment vertical="center"/>
    </xf>
    <xf numFmtId="168" fontId="2" fillId="2" borderId="26" xfId="0" applyNumberFormat="1" applyFont="1" applyFill="1" applyBorder="1" applyAlignment="1">
      <alignment horizontal="right" vertical="center"/>
    </xf>
    <xf numFmtId="165" fontId="2" fillId="2" borderId="28" xfId="0" applyNumberFormat="1" applyFont="1" applyFill="1" applyBorder="1" applyAlignment="1">
      <alignment vertical="center"/>
    </xf>
    <xf numFmtId="168" fontId="2" fillId="2" borderId="29" xfId="0" applyNumberFormat="1" applyFont="1" applyFill="1" applyBorder="1" applyAlignment="1">
      <alignment horizontal="right" vertical="center"/>
    </xf>
    <xf numFmtId="49" fontId="2" fillId="2" borderId="30" xfId="0" applyNumberFormat="1" applyFont="1" applyFill="1" applyBorder="1" applyAlignment="1">
      <alignment vertical="center"/>
    </xf>
    <xf numFmtId="10" fontId="2" fillId="2" borderId="30" xfId="0" applyNumberFormat="1" applyFont="1" applyFill="1" applyBorder="1" applyAlignment="1">
      <alignment vertical="center"/>
    </xf>
    <xf numFmtId="165" fontId="2" fillId="2" borderId="30" xfId="0" applyNumberFormat="1" applyFont="1" applyFill="1" applyBorder="1" applyAlignment="1">
      <alignment horizontal="center" vertical="center"/>
    </xf>
    <xf numFmtId="165" fontId="2" fillId="2" borderId="30" xfId="0" applyNumberFormat="1" applyFont="1" applyFill="1" applyBorder="1" applyAlignment="1">
      <alignment vertical="center"/>
    </xf>
    <xf numFmtId="165" fontId="2" fillId="2" borderId="31" xfId="0" applyNumberFormat="1" applyFont="1" applyFill="1" applyBorder="1" applyAlignment="1">
      <alignment vertical="center"/>
    </xf>
    <xf numFmtId="49" fontId="1" fillId="7" borderId="7" xfId="0" applyNumberFormat="1" applyFont="1" applyFill="1" applyBorder="1" applyAlignment="1">
      <alignment horizontal="center" vertical="center"/>
    </xf>
    <xf numFmtId="49" fontId="1" fillId="7" borderId="8" xfId="0" applyNumberFormat="1" applyFont="1" applyFill="1" applyBorder="1" applyAlignment="1">
      <alignment horizontal="center" vertical="center"/>
    </xf>
    <xf numFmtId="49" fontId="1" fillId="7" borderId="9" xfId="0" applyNumberFormat="1" applyFont="1" applyFill="1" applyBorder="1" applyAlignment="1">
      <alignment horizontal="center" vertical="center"/>
    </xf>
    <xf numFmtId="168" fontId="2" fillId="7" borderId="7" xfId="0" applyNumberFormat="1" applyFont="1" applyFill="1" applyBorder="1" applyAlignment="1">
      <alignment horizontal="right" vertical="center" wrapText="1"/>
    </xf>
    <xf numFmtId="49" fontId="1" fillId="7" borderId="8" xfId="0" applyNumberFormat="1" applyFont="1" applyFill="1" applyBorder="1" applyAlignment="1">
      <alignment horizontal="left" vertical="center" wrapText="1"/>
    </xf>
    <xf numFmtId="165" fontId="1" fillId="7" borderId="8" xfId="0" applyNumberFormat="1" applyFont="1" applyFill="1" applyBorder="1" applyAlignment="1">
      <alignment horizontal="center" vertical="center" wrapText="1"/>
    </xf>
    <xf numFmtId="165" fontId="1" fillId="7" borderId="8" xfId="0" applyNumberFormat="1" applyFont="1" applyFill="1" applyBorder="1" applyAlignment="1">
      <alignment vertical="center" wrapText="1"/>
    </xf>
    <xf numFmtId="165" fontId="1" fillId="7" borderId="9" xfId="0" applyNumberFormat="1" applyFont="1" applyFill="1" applyBorder="1" applyAlignment="1">
      <alignment vertical="center" wrapText="1"/>
    </xf>
    <xf numFmtId="165" fontId="2" fillId="7" borderId="8" xfId="0" applyNumberFormat="1" applyFont="1" applyFill="1" applyBorder="1" applyAlignment="1">
      <alignment horizontal="right" vertical="center" wrapText="1"/>
    </xf>
    <xf numFmtId="164" fontId="2" fillId="7" borderId="7" xfId="0" applyNumberFormat="1" applyFont="1" applyFill="1" applyBorder="1" applyAlignment="1">
      <alignment vertical="center"/>
    </xf>
    <xf numFmtId="49" fontId="1" fillId="7" borderId="8" xfId="0" applyNumberFormat="1" applyFont="1" applyFill="1" applyBorder="1" applyAlignment="1">
      <alignment vertical="center"/>
    </xf>
    <xf numFmtId="165" fontId="2" fillId="7" borderId="8" xfId="0" applyNumberFormat="1" applyFont="1" applyFill="1" applyBorder="1" applyAlignment="1">
      <alignment horizontal="center" vertical="center"/>
    </xf>
    <xf numFmtId="165" fontId="2" fillId="7" borderId="8" xfId="0" applyNumberFormat="1" applyFont="1" applyFill="1" applyBorder="1" applyAlignment="1">
      <alignment vertical="center"/>
    </xf>
    <xf numFmtId="165" fontId="1" fillId="7" borderId="9" xfId="0" applyNumberFormat="1" applyFont="1" applyFill="1" applyBorder="1" applyAlignment="1">
      <alignment vertical="center"/>
    </xf>
    <xf numFmtId="10" fontId="2" fillId="7" borderId="8" xfId="0" applyNumberFormat="1" applyFont="1" applyFill="1" applyBorder="1" applyAlignment="1">
      <alignment horizontal="right" vertical="center"/>
    </xf>
    <xf numFmtId="166" fontId="1" fillId="2" borderId="32" xfId="0" applyNumberFormat="1" applyFont="1" applyFill="1" applyBorder="1" applyAlignment="1">
      <alignment horizontal="right" vertical="center" wrapText="1"/>
    </xf>
    <xf numFmtId="49" fontId="1" fillId="2" borderId="33" xfId="0" applyNumberFormat="1" applyFont="1" applyFill="1" applyBorder="1" applyAlignment="1">
      <alignment vertical="center" wrapText="1"/>
    </xf>
    <xf numFmtId="165" fontId="2" fillId="2" borderId="33" xfId="0" applyNumberFormat="1" applyFont="1" applyFill="1" applyBorder="1" applyAlignment="1">
      <alignment vertical="center" wrapText="1"/>
    </xf>
    <xf numFmtId="49" fontId="2" fillId="2" borderId="33" xfId="0" applyNumberFormat="1" applyFont="1" applyFill="1" applyBorder="1" applyAlignment="1">
      <alignment horizontal="center" vertical="center" wrapText="1"/>
    </xf>
    <xf numFmtId="164" fontId="2" fillId="2" borderId="33" xfId="0" applyNumberFormat="1" applyFont="1" applyFill="1" applyBorder="1" applyAlignment="1">
      <alignment vertical="center" wrapText="1"/>
    </xf>
    <xf numFmtId="165" fontId="1" fillId="2" borderId="34" xfId="0" applyNumberFormat="1" applyFont="1" applyFill="1" applyBorder="1" applyAlignment="1">
      <alignment vertical="center" wrapText="1"/>
    </xf>
    <xf numFmtId="167" fontId="2" fillId="2" borderId="17" xfId="0" applyNumberFormat="1" applyFont="1" applyFill="1" applyBorder="1" applyAlignment="1">
      <alignment horizontal="right" vertical="center" wrapText="1"/>
    </xf>
    <xf numFmtId="49" fontId="2" fillId="2" borderId="18" xfId="0" applyNumberFormat="1" applyFont="1" applyFill="1" applyBorder="1" applyAlignment="1">
      <alignment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165" fontId="2" fillId="2" borderId="33" xfId="0" applyNumberFormat="1" applyFont="1" applyFill="1" applyBorder="1" applyAlignment="1">
      <alignment horizontal="center" vertical="center" wrapText="1"/>
    </xf>
    <xf numFmtId="165" fontId="2" fillId="2" borderId="33" xfId="0" applyNumberFormat="1" applyFont="1" applyFill="1" applyBorder="1" applyAlignment="1">
      <alignment horizontal="right" vertical="center" wrapText="1"/>
    </xf>
    <xf numFmtId="167" fontId="1" fillId="2" borderId="32" xfId="0" applyNumberFormat="1" applyFont="1" applyFill="1" applyBorder="1" applyAlignment="1">
      <alignment horizontal="right" vertical="center" wrapText="1"/>
    </xf>
    <xf numFmtId="165" fontId="1" fillId="2" borderId="34" xfId="0" applyNumberFormat="1" applyFont="1" applyFill="1" applyBorder="1" applyAlignment="1">
      <alignment horizontal="right" vertical="center" wrapText="1"/>
    </xf>
    <xf numFmtId="164" fontId="2" fillId="2" borderId="18" xfId="0" applyNumberFormat="1" applyFont="1" applyFill="1" applyBorder="1" applyAlignment="1">
      <alignment horizontal="left" vertical="center" wrapText="1"/>
    </xf>
    <xf numFmtId="165" fontId="1" fillId="2" borderId="18" xfId="0" applyNumberFormat="1" applyFont="1" applyFill="1" applyBorder="1" applyAlignment="1">
      <alignment horizontal="center" vertical="center" wrapText="1"/>
    </xf>
    <xf numFmtId="165" fontId="1" fillId="2" borderId="18" xfId="0" applyNumberFormat="1" applyFont="1" applyFill="1" applyBorder="1" applyAlignment="1">
      <alignment vertical="center" wrapText="1"/>
    </xf>
    <xf numFmtId="165" fontId="1" fillId="2" borderId="19" xfId="0" applyNumberFormat="1" applyFont="1" applyFill="1" applyBorder="1" applyAlignment="1">
      <alignment horizontal="right" vertical="center" wrapText="1"/>
    </xf>
    <xf numFmtId="169" fontId="1" fillId="0" borderId="0" xfId="0" applyNumberFormat="1" applyFont="1" applyAlignment="1" applyProtection="1">
      <alignment horizontal="center"/>
    </xf>
    <xf numFmtId="170" fontId="1" fillId="0" borderId="0" xfId="0" applyNumberFormat="1" applyFont="1" applyAlignment="1" applyProtection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99CCFF"/>
      <rgbColor rgb="FF93C7F6"/>
      <rgbColor rgb="FFFFFF99"/>
      <rgbColor rgb="FFD6DCE5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216"/>
  <sheetViews>
    <sheetView showGridLines="0" tabSelected="1" view="pageBreakPreview" topLeftCell="A196" zoomScale="75" zoomScaleNormal="60" zoomScaleSheetLayoutView="75" workbookViewId="0">
      <selection activeCell="A203" sqref="A203:XFD203"/>
    </sheetView>
  </sheetViews>
  <sheetFormatPr baseColWidth="10" defaultColWidth="8.85546875" defaultRowHeight="12.75" customHeight="1" x14ac:dyDescent="0.2"/>
  <cols>
    <col min="1" max="1" width="11.28515625" style="1" customWidth="1"/>
    <col min="2" max="2" width="71.140625" style="1" customWidth="1"/>
    <col min="3" max="3" width="15.42578125" style="1" customWidth="1"/>
    <col min="4" max="4" width="8.85546875" style="1" customWidth="1"/>
    <col min="5" max="5" width="21" style="1" customWidth="1"/>
    <col min="6" max="6" width="21.85546875" style="1" customWidth="1"/>
    <col min="7" max="7" width="35.140625" style="1" customWidth="1"/>
    <col min="8" max="247" width="8.85546875" style="1" customWidth="1"/>
  </cols>
  <sheetData>
    <row r="1" spans="1:7" ht="24.75" customHeight="1" x14ac:dyDescent="0.25">
      <c r="A1" s="180" t="s">
        <v>111</v>
      </c>
      <c r="B1" s="180"/>
      <c r="C1" s="180"/>
      <c r="D1" s="180"/>
      <c r="E1" s="180"/>
      <c r="F1" s="180"/>
      <c r="G1" s="180"/>
    </row>
    <row r="2" spans="1:7" ht="24.75" customHeight="1" x14ac:dyDescent="0.25">
      <c r="A2" s="180" t="s">
        <v>112</v>
      </c>
      <c r="B2" s="180"/>
      <c r="C2" s="180"/>
      <c r="D2" s="180"/>
      <c r="E2" s="180"/>
      <c r="F2" s="180"/>
      <c r="G2" s="180"/>
    </row>
    <row r="3" spans="1:7" ht="24.75" customHeight="1" x14ac:dyDescent="0.25">
      <c r="A3" s="181" t="s">
        <v>2</v>
      </c>
      <c r="B3" s="181"/>
      <c r="C3" s="181"/>
      <c r="D3" s="181"/>
      <c r="E3" s="181"/>
      <c r="F3" s="181"/>
      <c r="G3" s="181"/>
    </row>
    <row r="4" spans="1:7" ht="12.75" customHeight="1" x14ac:dyDescent="0.25">
      <c r="A4" s="65"/>
      <c r="B4" s="66"/>
      <c r="C4" s="67"/>
      <c r="D4" s="67"/>
      <c r="E4" s="68"/>
      <c r="F4" s="68"/>
      <c r="G4" s="69"/>
    </row>
    <row r="5" spans="1:7" ht="12.75" customHeight="1" x14ac:dyDescent="0.25">
      <c r="A5" s="70"/>
      <c r="B5" s="66"/>
      <c r="C5" s="67"/>
      <c r="D5" s="67"/>
      <c r="E5" s="68"/>
      <c r="F5" s="68"/>
      <c r="G5" s="69"/>
    </row>
    <row r="7" spans="1:7" ht="18.600000000000001" customHeight="1" x14ac:dyDescent="0.2">
      <c r="A7" s="3"/>
      <c r="B7" s="64"/>
      <c r="C7" s="4"/>
      <c r="D7" s="5"/>
      <c r="E7" s="4"/>
      <c r="F7" s="5"/>
      <c r="G7" s="5"/>
    </row>
    <row r="8" spans="1:7" ht="18.600000000000001" customHeight="1" x14ac:dyDescent="0.2">
      <c r="A8" s="182" t="s">
        <v>118</v>
      </c>
      <c r="B8" s="183"/>
      <c r="C8" s="183"/>
      <c r="D8" s="183"/>
      <c r="E8" s="183"/>
      <c r="F8" s="183"/>
      <c r="G8" s="183"/>
    </row>
    <row r="9" spans="1:7" ht="18.600000000000001" customHeight="1" x14ac:dyDescent="0.2">
      <c r="A9" s="184" t="s">
        <v>110</v>
      </c>
      <c r="B9" s="185"/>
      <c r="C9" s="185"/>
      <c r="D9" s="185"/>
      <c r="E9" s="185"/>
      <c r="F9" s="185"/>
      <c r="G9" s="185"/>
    </row>
    <row r="10" spans="1:7" ht="18.600000000000001" customHeight="1" thickBot="1" x14ac:dyDescent="0.25">
      <c r="A10" s="80"/>
      <c r="B10" s="80"/>
      <c r="C10" s="81"/>
      <c r="D10" s="82"/>
      <c r="E10" s="81"/>
      <c r="F10" s="83"/>
      <c r="G10" s="84"/>
    </row>
    <row r="11" spans="1:7" ht="24" customHeight="1" thickTop="1" thickBot="1" x14ac:dyDescent="0.25">
      <c r="A11" s="148" t="s">
        <v>3</v>
      </c>
      <c r="B11" s="149" t="s">
        <v>4</v>
      </c>
      <c r="C11" s="149" t="s">
        <v>5</v>
      </c>
      <c r="D11" s="149" t="s">
        <v>6</v>
      </c>
      <c r="E11" s="149" t="s">
        <v>7</v>
      </c>
      <c r="F11" s="149" t="s">
        <v>8</v>
      </c>
      <c r="G11" s="150" t="s">
        <v>9</v>
      </c>
    </row>
    <row r="12" spans="1:7" ht="18" customHeight="1" thickTop="1" x14ac:dyDescent="0.2">
      <c r="A12" s="85"/>
      <c r="B12" s="86"/>
      <c r="C12" s="86"/>
      <c r="D12" s="86"/>
      <c r="E12" s="86"/>
      <c r="F12" s="86"/>
      <c r="G12" s="87"/>
    </row>
    <row r="13" spans="1:7" ht="32.450000000000003" customHeight="1" x14ac:dyDescent="0.2">
      <c r="A13" s="88" t="s">
        <v>10</v>
      </c>
      <c r="B13" s="89" t="s">
        <v>11</v>
      </c>
      <c r="C13" s="90"/>
      <c r="D13" s="91"/>
      <c r="E13" s="90"/>
      <c r="F13" s="92"/>
      <c r="G13" s="93"/>
    </row>
    <row r="14" spans="1:7" ht="21" customHeight="1" x14ac:dyDescent="0.2">
      <c r="A14" s="94">
        <v>1</v>
      </c>
      <c r="B14" s="95" t="s">
        <v>12</v>
      </c>
      <c r="C14" s="90">
        <v>2000</v>
      </c>
      <c r="D14" s="96" t="s">
        <v>13</v>
      </c>
      <c r="E14" s="90">
        <v>0</v>
      </c>
      <c r="F14" s="92">
        <f>C14*E14</f>
        <v>0</v>
      </c>
      <c r="G14" s="93">
        <f>SUM(F14)</f>
        <v>0</v>
      </c>
    </row>
    <row r="15" spans="1:7" ht="21" customHeight="1" x14ac:dyDescent="0.2">
      <c r="A15" s="97"/>
      <c r="B15" s="98"/>
      <c r="C15" s="90"/>
      <c r="D15" s="91"/>
      <c r="E15" s="90"/>
      <c r="F15" s="92"/>
      <c r="G15" s="93"/>
    </row>
    <row r="16" spans="1:7" ht="21" customHeight="1" x14ac:dyDescent="0.2">
      <c r="A16" s="94">
        <v>2</v>
      </c>
      <c r="B16" s="89" t="s">
        <v>14</v>
      </c>
      <c r="C16" s="90"/>
      <c r="D16" s="90"/>
      <c r="E16" s="99"/>
      <c r="F16" s="92"/>
      <c r="G16" s="100"/>
    </row>
    <row r="17" spans="1:7" ht="21" customHeight="1" x14ac:dyDescent="0.2">
      <c r="A17" s="97">
        <f>A16+0.1</f>
        <v>2.1</v>
      </c>
      <c r="B17" s="101" t="s">
        <v>15</v>
      </c>
      <c r="C17" s="90">
        <v>837.67</v>
      </c>
      <c r="D17" s="96" t="s">
        <v>16</v>
      </c>
      <c r="E17" s="90">
        <v>0</v>
      </c>
      <c r="F17" s="92">
        <f>C17*E17</f>
        <v>0</v>
      </c>
      <c r="G17" s="93">
        <f>SUM(F17)</f>
        <v>0</v>
      </c>
    </row>
    <row r="18" spans="1:7" ht="21" customHeight="1" x14ac:dyDescent="0.2">
      <c r="A18" s="97"/>
      <c r="B18" s="102"/>
      <c r="C18" s="90"/>
      <c r="D18" s="91"/>
      <c r="E18" s="90"/>
      <c r="F18" s="92"/>
      <c r="G18" s="100"/>
    </row>
    <row r="19" spans="1:7" ht="21" customHeight="1" x14ac:dyDescent="0.2">
      <c r="A19" s="94">
        <v>3</v>
      </c>
      <c r="B19" s="95" t="s">
        <v>17</v>
      </c>
      <c r="C19" s="90"/>
      <c r="D19" s="103"/>
      <c r="E19" s="99"/>
      <c r="F19" s="92"/>
      <c r="G19" s="100"/>
    </row>
    <row r="20" spans="1:7" ht="21" customHeight="1" x14ac:dyDescent="0.2">
      <c r="A20" s="97">
        <v>3.1</v>
      </c>
      <c r="B20" s="104" t="s">
        <v>18</v>
      </c>
      <c r="C20" s="90">
        <f>(13.52+12.09+22.37)*2</f>
        <v>95.960000000000008</v>
      </c>
      <c r="D20" s="96" t="s">
        <v>16</v>
      </c>
      <c r="E20" s="90">
        <v>0</v>
      </c>
      <c r="F20" s="92">
        <f t="shared" ref="F20:F28" si="0">C20*E20</f>
        <v>0</v>
      </c>
      <c r="G20" s="93"/>
    </row>
    <row r="21" spans="1:7" ht="21" customHeight="1" x14ac:dyDescent="0.2">
      <c r="A21" s="97">
        <f t="shared" ref="A21:A28" si="1">A20+0.1</f>
        <v>3.2</v>
      </c>
      <c r="B21" s="104" t="s">
        <v>19</v>
      </c>
      <c r="C21" s="90">
        <v>515.70000000000005</v>
      </c>
      <c r="D21" s="96" t="s">
        <v>20</v>
      </c>
      <c r="E21" s="90">
        <v>0</v>
      </c>
      <c r="F21" s="92">
        <f t="shared" si="0"/>
        <v>0</v>
      </c>
      <c r="G21" s="93"/>
    </row>
    <row r="22" spans="1:7" ht="21" customHeight="1" x14ac:dyDescent="0.2">
      <c r="A22" s="97">
        <f t="shared" si="1"/>
        <v>3.3000000000000003</v>
      </c>
      <c r="B22" s="104" t="s">
        <v>21</v>
      </c>
      <c r="C22" s="90">
        <f>(C17)*1.8*2.55+1000</f>
        <v>4844.9053000000004</v>
      </c>
      <c r="D22" s="96" t="s">
        <v>20</v>
      </c>
      <c r="E22" s="90">
        <v>0</v>
      </c>
      <c r="F22" s="92">
        <f t="shared" si="0"/>
        <v>0</v>
      </c>
      <c r="G22" s="93"/>
    </row>
    <row r="23" spans="1:7" ht="21" customHeight="1" x14ac:dyDescent="0.2">
      <c r="A23" s="97">
        <f t="shared" si="1"/>
        <v>3.4000000000000004</v>
      </c>
      <c r="B23" s="104" t="s">
        <v>22</v>
      </c>
      <c r="C23" s="90">
        <f>C17*1.8*0.15</f>
        <v>226.17089999999999</v>
      </c>
      <c r="D23" s="96" t="s">
        <v>23</v>
      </c>
      <c r="E23" s="90">
        <v>0</v>
      </c>
      <c r="F23" s="92">
        <f t="shared" si="0"/>
        <v>0</v>
      </c>
      <c r="G23" s="93"/>
    </row>
    <row r="24" spans="1:7" ht="21" customHeight="1" x14ac:dyDescent="0.2">
      <c r="A24" s="97">
        <f t="shared" si="1"/>
        <v>3.5000000000000004</v>
      </c>
      <c r="B24" s="101" t="s">
        <v>24</v>
      </c>
      <c r="C24" s="90">
        <f>C17*1.8*2.4-(C17*3.14*0.6*0.6)</f>
        <v>2671.8322319999997</v>
      </c>
      <c r="D24" s="96" t="s">
        <v>23</v>
      </c>
      <c r="E24" s="90">
        <v>0</v>
      </c>
      <c r="F24" s="92">
        <f t="shared" si="0"/>
        <v>0</v>
      </c>
      <c r="G24" s="93"/>
    </row>
    <row r="25" spans="1:7" ht="21" customHeight="1" x14ac:dyDescent="0.2">
      <c r="A25" s="97">
        <f t="shared" si="1"/>
        <v>3.6000000000000005</v>
      </c>
      <c r="B25" s="101" t="s">
        <v>25</v>
      </c>
      <c r="C25" s="90">
        <f>C17*1.8*0.3</f>
        <v>452.34179999999998</v>
      </c>
      <c r="D25" s="96" t="s">
        <v>23</v>
      </c>
      <c r="E25" s="90">
        <v>0</v>
      </c>
      <c r="F25" s="92">
        <f t="shared" si="0"/>
        <v>0</v>
      </c>
      <c r="G25" s="93"/>
    </row>
    <row r="26" spans="1:7" ht="21" customHeight="1" x14ac:dyDescent="0.2">
      <c r="A26" s="97">
        <f t="shared" si="1"/>
        <v>3.7000000000000006</v>
      </c>
      <c r="B26" s="104" t="s">
        <v>26</v>
      </c>
      <c r="C26" s="90">
        <f>C24</f>
        <v>2671.8322319999997</v>
      </c>
      <c r="D26" s="96" t="s">
        <v>23</v>
      </c>
      <c r="E26" s="90">
        <v>0</v>
      </c>
      <c r="F26" s="92">
        <f t="shared" si="0"/>
        <v>0</v>
      </c>
      <c r="G26" s="93"/>
    </row>
    <row r="27" spans="1:7" ht="21" customHeight="1" x14ac:dyDescent="0.2">
      <c r="A27" s="97">
        <f t="shared" si="1"/>
        <v>3.8000000000000007</v>
      </c>
      <c r="B27" s="104" t="s">
        <v>27</v>
      </c>
      <c r="C27" s="90">
        <f>C22*1.28</f>
        <v>6201.4787840000008</v>
      </c>
      <c r="D27" s="96" t="s">
        <v>28</v>
      </c>
      <c r="E27" s="90">
        <v>0</v>
      </c>
      <c r="F27" s="92">
        <f t="shared" si="0"/>
        <v>0</v>
      </c>
      <c r="G27" s="93"/>
    </row>
    <row r="28" spans="1:7" ht="21" customHeight="1" x14ac:dyDescent="0.2">
      <c r="A28" s="97">
        <f t="shared" si="1"/>
        <v>3.9000000000000008</v>
      </c>
      <c r="B28" s="104" t="s">
        <v>29</v>
      </c>
      <c r="C28" s="90">
        <f>C20*2.2</f>
        <v>211.11200000000002</v>
      </c>
      <c r="D28" s="96" t="s">
        <v>13</v>
      </c>
      <c r="E28" s="90">
        <v>0</v>
      </c>
      <c r="F28" s="92">
        <f t="shared" si="0"/>
        <v>0</v>
      </c>
      <c r="G28" s="93">
        <f>SUM(F20:F28)</f>
        <v>0</v>
      </c>
    </row>
    <row r="29" spans="1:7" ht="21" customHeight="1" x14ac:dyDescent="0.2">
      <c r="A29" s="97"/>
      <c r="B29" s="98"/>
      <c r="C29" s="90"/>
      <c r="D29" s="91"/>
      <c r="E29" s="90"/>
      <c r="F29" s="92"/>
      <c r="G29" s="93"/>
    </row>
    <row r="30" spans="1:7" ht="21" customHeight="1" x14ac:dyDescent="0.2">
      <c r="A30" s="94">
        <v>3.9</v>
      </c>
      <c r="B30" s="95" t="s">
        <v>30</v>
      </c>
      <c r="C30" s="90"/>
      <c r="D30" s="91"/>
      <c r="E30" s="90"/>
      <c r="F30" s="92"/>
      <c r="G30" s="93"/>
    </row>
    <row r="31" spans="1:7" ht="21" customHeight="1" x14ac:dyDescent="0.2">
      <c r="A31" s="97">
        <v>4.0999999999999996</v>
      </c>
      <c r="B31" s="104" t="s">
        <v>31</v>
      </c>
      <c r="C31" s="90">
        <f>C17</f>
        <v>837.67</v>
      </c>
      <c r="D31" s="96" t="s">
        <v>16</v>
      </c>
      <c r="E31" s="90">
        <v>0</v>
      </c>
      <c r="F31" s="92">
        <f>C31*E31</f>
        <v>0</v>
      </c>
      <c r="G31" s="93"/>
    </row>
    <row r="32" spans="1:7" ht="21" customHeight="1" x14ac:dyDescent="0.2">
      <c r="A32" s="97">
        <f>A31+0.1</f>
        <v>4.1999999999999993</v>
      </c>
      <c r="B32" s="104" t="s">
        <v>32</v>
      </c>
      <c r="C32" s="90">
        <v>4</v>
      </c>
      <c r="D32" s="96" t="s">
        <v>33</v>
      </c>
      <c r="E32" s="90">
        <v>0</v>
      </c>
      <c r="F32" s="92">
        <f>C32*E32</f>
        <v>0</v>
      </c>
      <c r="G32" s="93"/>
    </row>
    <row r="33" spans="1:7" ht="21" customHeight="1" x14ac:dyDescent="0.2">
      <c r="A33" s="97">
        <f>A32+0.1</f>
        <v>4.2999999999999989</v>
      </c>
      <c r="B33" s="104" t="s">
        <v>34</v>
      </c>
      <c r="C33" s="90">
        <v>2</v>
      </c>
      <c r="D33" s="96" t="s">
        <v>33</v>
      </c>
      <c r="E33" s="90">
        <v>0</v>
      </c>
      <c r="F33" s="92">
        <f>C33*E33</f>
        <v>0</v>
      </c>
      <c r="G33" s="93"/>
    </row>
    <row r="34" spans="1:7" ht="21" customHeight="1" x14ac:dyDescent="0.2">
      <c r="A34" s="97">
        <f>A33+0.1</f>
        <v>4.3999999999999986</v>
      </c>
      <c r="B34" s="104" t="s">
        <v>35</v>
      </c>
      <c r="C34" s="90">
        <v>17</v>
      </c>
      <c r="D34" s="96" t="s">
        <v>33</v>
      </c>
      <c r="E34" s="90">
        <v>0</v>
      </c>
      <c r="F34" s="92">
        <f>C34*E34</f>
        <v>0</v>
      </c>
      <c r="G34" s="93">
        <f>SUM(F31:F34)</f>
        <v>0</v>
      </c>
    </row>
    <row r="35" spans="1:7" ht="21" customHeight="1" x14ac:dyDescent="0.2">
      <c r="A35" s="97"/>
      <c r="B35" s="98"/>
      <c r="C35" s="90"/>
      <c r="D35" s="91"/>
      <c r="E35" s="90"/>
      <c r="F35" s="92"/>
      <c r="G35" s="93"/>
    </row>
    <row r="36" spans="1:7" ht="21" customHeight="1" x14ac:dyDescent="0.2">
      <c r="A36" s="94">
        <v>5</v>
      </c>
      <c r="B36" s="95" t="s">
        <v>36</v>
      </c>
      <c r="C36" s="90"/>
      <c r="D36" s="91"/>
      <c r="E36" s="90"/>
      <c r="F36" s="92"/>
      <c r="G36" s="93"/>
    </row>
    <row r="37" spans="1:7" ht="21" customHeight="1" x14ac:dyDescent="0.2">
      <c r="A37" s="97">
        <f>A36+0.1</f>
        <v>5.0999999999999996</v>
      </c>
      <c r="B37" s="104" t="s">
        <v>31</v>
      </c>
      <c r="C37" s="90">
        <f>C31</f>
        <v>837.67</v>
      </c>
      <c r="D37" s="96" t="s">
        <v>16</v>
      </c>
      <c r="E37" s="90">
        <v>0</v>
      </c>
      <c r="F37" s="92">
        <f>C37*E37</f>
        <v>0</v>
      </c>
      <c r="G37" s="93"/>
    </row>
    <row r="38" spans="1:7" ht="21" customHeight="1" x14ac:dyDescent="0.2">
      <c r="A38" s="97">
        <f>A37+0.1</f>
        <v>5.1999999999999993</v>
      </c>
      <c r="B38" s="104" t="s">
        <v>32</v>
      </c>
      <c r="C38" s="90">
        <f>C32</f>
        <v>4</v>
      </c>
      <c r="D38" s="96" t="s">
        <v>33</v>
      </c>
      <c r="E38" s="90">
        <v>0</v>
      </c>
      <c r="F38" s="92">
        <f>C38*E38</f>
        <v>0</v>
      </c>
      <c r="G38" s="93"/>
    </row>
    <row r="39" spans="1:7" ht="21" customHeight="1" x14ac:dyDescent="0.2">
      <c r="A39" s="97">
        <f>A38+0.1</f>
        <v>5.2999999999999989</v>
      </c>
      <c r="B39" s="104" t="s">
        <v>34</v>
      </c>
      <c r="C39" s="90">
        <f>C33</f>
        <v>2</v>
      </c>
      <c r="D39" s="96" t="s">
        <v>33</v>
      </c>
      <c r="E39" s="90">
        <v>0</v>
      </c>
      <c r="F39" s="92">
        <f>C39*E39</f>
        <v>0</v>
      </c>
      <c r="G39" s="93"/>
    </row>
    <row r="40" spans="1:7" ht="21" customHeight="1" x14ac:dyDescent="0.2">
      <c r="A40" s="97">
        <f>A39+0.1</f>
        <v>5.3999999999999986</v>
      </c>
      <c r="B40" s="104" t="s">
        <v>35</v>
      </c>
      <c r="C40" s="90">
        <f>C34</f>
        <v>17</v>
      </c>
      <c r="D40" s="96" t="s">
        <v>33</v>
      </c>
      <c r="E40" s="90">
        <v>0</v>
      </c>
      <c r="F40" s="92">
        <f>C40*E40</f>
        <v>0</v>
      </c>
      <c r="G40" s="93">
        <f>SUM(F37:F40)</f>
        <v>0</v>
      </c>
    </row>
    <row r="41" spans="1:7" ht="21" customHeight="1" x14ac:dyDescent="0.2">
      <c r="A41" s="97"/>
      <c r="B41" s="98"/>
      <c r="C41" s="90"/>
      <c r="D41" s="105"/>
      <c r="E41" s="98"/>
      <c r="F41" s="98"/>
      <c r="G41" s="93"/>
    </row>
    <row r="42" spans="1:7" ht="54.75" customHeight="1" x14ac:dyDescent="0.2">
      <c r="A42" s="106">
        <v>6</v>
      </c>
      <c r="B42" s="107" t="s">
        <v>37</v>
      </c>
      <c r="C42" s="90">
        <v>1</v>
      </c>
      <c r="D42" s="96" t="s">
        <v>33</v>
      </c>
      <c r="E42" s="90">
        <v>0</v>
      </c>
      <c r="F42" s="98">
        <f>C42*E42</f>
        <v>0</v>
      </c>
      <c r="G42" s="93">
        <f>SUM(F42)</f>
        <v>0</v>
      </c>
    </row>
    <row r="43" spans="1:7" ht="18.600000000000001" customHeight="1" x14ac:dyDescent="0.2">
      <c r="A43" s="97"/>
      <c r="B43" s="98"/>
      <c r="C43" s="90"/>
      <c r="D43" s="105"/>
      <c r="E43" s="98"/>
      <c r="F43" s="98"/>
      <c r="G43" s="93"/>
    </row>
    <row r="44" spans="1:7" ht="54" customHeight="1" x14ac:dyDescent="0.2">
      <c r="A44" s="106">
        <v>7</v>
      </c>
      <c r="B44" s="107" t="s">
        <v>38</v>
      </c>
      <c r="C44" s="90">
        <v>1</v>
      </c>
      <c r="D44" s="96" t="s">
        <v>33</v>
      </c>
      <c r="E44" s="90">
        <v>0</v>
      </c>
      <c r="F44" s="98">
        <f>C44*E44</f>
        <v>0</v>
      </c>
      <c r="G44" s="93">
        <f>SUM(F44)</f>
        <v>0</v>
      </c>
    </row>
    <row r="45" spans="1:7" ht="18.600000000000001" customHeight="1" x14ac:dyDescent="0.2">
      <c r="A45" s="97"/>
      <c r="B45" s="98"/>
      <c r="C45" s="90"/>
      <c r="D45" s="105"/>
      <c r="E45" s="98"/>
      <c r="F45" s="98"/>
      <c r="G45" s="93"/>
    </row>
    <row r="46" spans="1:7" ht="40.5" customHeight="1" x14ac:dyDescent="0.2">
      <c r="A46" s="106">
        <v>8</v>
      </c>
      <c r="B46" s="107" t="s">
        <v>39</v>
      </c>
      <c r="C46" s="90">
        <v>1</v>
      </c>
      <c r="D46" s="96" t="s">
        <v>33</v>
      </c>
      <c r="E46" s="90">
        <v>0</v>
      </c>
      <c r="F46" s="98">
        <f>C46*E46</f>
        <v>0</v>
      </c>
      <c r="G46" s="93">
        <f>SUM(F46)</f>
        <v>0</v>
      </c>
    </row>
    <row r="47" spans="1:7" ht="18.600000000000001" customHeight="1" x14ac:dyDescent="0.2">
      <c r="A47" s="97"/>
      <c r="B47" s="98"/>
      <c r="C47" s="90"/>
      <c r="D47" s="105"/>
      <c r="E47" s="98"/>
      <c r="F47" s="98"/>
      <c r="G47" s="93"/>
    </row>
    <row r="48" spans="1:7" ht="27" customHeight="1" x14ac:dyDescent="0.2">
      <c r="A48" s="94">
        <v>9</v>
      </c>
      <c r="B48" s="95" t="s">
        <v>40</v>
      </c>
      <c r="C48" s="90">
        <f>SUM(C34)</f>
        <v>17</v>
      </c>
      <c r="D48" s="96" t="s">
        <v>33</v>
      </c>
      <c r="E48" s="90">
        <v>0</v>
      </c>
      <c r="F48" s="98">
        <f>C48*E48</f>
        <v>0</v>
      </c>
      <c r="G48" s="93">
        <f>SUM(F48)</f>
        <v>0</v>
      </c>
    </row>
    <row r="49" spans="1:7" ht="18.600000000000001" customHeight="1" x14ac:dyDescent="0.2">
      <c r="A49" s="94"/>
      <c r="B49" s="95"/>
      <c r="C49" s="90"/>
      <c r="D49" s="96"/>
      <c r="E49" s="98"/>
      <c r="F49" s="98"/>
      <c r="G49" s="93"/>
    </row>
    <row r="50" spans="1:7" ht="39.75" customHeight="1" x14ac:dyDescent="0.2">
      <c r="A50" s="94">
        <v>10</v>
      </c>
      <c r="B50" s="95" t="s">
        <v>41</v>
      </c>
      <c r="C50" s="90">
        <v>4</v>
      </c>
      <c r="D50" s="96" t="s">
        <v>33</v>
      </c>
      <c r="E50" s="90">
        <v>0</v>
      </c>
      <c r="F50" s="98">
        <f>C50*E50</f>
        <v>0</v>
      </c>
      <c r="G50" s="93">
        <f>SUM(F50)</f>
        <v>0</v>
      </c>
    </row>
    <row r="51" spans="1:7" ht="18.600000000000001" customHeight="1" x14ac:dyDescent="0.2">
      <c r="A51" s="97"/>
      <c r="B51" s="98"/>
      <c r="C51" s="90"/>
      <c r="D51" s="91"/>
      <c r="E51" s="90"/>
      <c r="F51" s="92"/>
      <c r="G51" s="93"/>
    </row>
    <row r="52" spans="1:7" ht="39" customHeight="1" x14ac:dyDescent="0.2">
      <c r="A52" s="94">
        <v>11</v>
      </c>
      <c r="B52" s="95" t="s">
        <v>42</v>
      </c>
      <c r="C52" s="90">
        <v>2</v>
      </c>
      <c r="D52" s="96" t="s">
        <v>33</v>
      </c>
      <c r="E52" s="90">
        <v>0</v>
      </c>
      <c r="F52" s="98">
        <f>C52*E52</f>
        <v>0</v>
      </c>
      <c r="G52" s="93">
        <f>SUM(F52)</f>
        <v>0</v>
      </c>
    </row>
    <row r="53" spans="1:7" ht="18.75" customHeight="1" x14ac:dyDescent="0.2">
      <c r="A53" s="97"/>
      <c r="B53" s="98"/>
      <c r="C53" s="90"/>
      <c r="D53" s="91"/>
      <c r="E53" s="90"/>
      <c r="F53" s="92"/>
      <c r="G53" s="93"/>
    </row>
    <row r="54" spans="1:7" ht="18.75" customHeight="1" x14ac:dyDescent="0.2">
      <c r="A54" s="94">
        <v>12</v>
      </c>
      <c r="B54" s="95" t="s">
        <v>43</v>
      </c>
      <c r="C54" s="90">
        <v>1</v>
      </c>
      <c r="D54" s="96" t="s">
        <v>44</v>
      </c>
      <c r="E54" s="90">
        <v>0</v>
      </c>
      <c r="F54" s="90">
        <f>C54*E54</f>
        <v>0</v>
      </c>
      <c r="G54" s="93">
        <f>SUM(F54)</f>
        <v>0</v>
      </c>
    </row>
    <row r="55" spans="1:7" ht="18.75" customHeight="1" x14ac:dyDescent="0.2">
      <c r="A55" s="97"/>
      <c r="B55" s="98"/>
      <c r="C55" s="90"/>
      <c r="D55" s="91"/>
      <c r="E55" s="90"/>
      <c r="F55" s="92"/>
      <c r="G55" s="93"/>
    </row>
    <row r="56" spans="1:7" ht="18.75" customHeight="1" x14ac:dyDescent="0.2">
      <c r="A56" s="94">
        <v>13</v>
      </c>
      <c r="B56" s="95" t="s">
        <v>45</v>
      </c>
      <c r="C56" s="90">
        <f>C17</f>
        <v>837.67</v>
      </c>
      <c r="D56" s="96" t="s">
        <v>16</v>
      </c>
      <c r="E56" s="90">
        <v>0</v>
      </c>
      <c r="F56" s="90">
        <f>C56*E56</f>
        <v>0</v>
      </c>
      <c r="G56" s="93">
        <f>SUM(F56)</f>
        <v>0</v>
      </c>
    </row>
    <row r="57" spans="1:7" ht="18.75" customHeight="1" x14ac:dyDescent="0.2">
      <c r="A57" s="97"/>
      <c r="B57" s="98"/>
      <c r="C57" s="90"/>
      <c r="D57" s="91"/>
      <c r="E57" s="90"/>
      <c r="F57" s="92"/>
      <c r="G57" s="93"/>
    </row>
    <row r="58" spans="1:7" ht="18.75" customHeight="1" x14ac:dyDescent="0.2">
      <c r="A58" s="94">
        <v>14</v>
      </c>
      <c r="B58" s="95" t="s">
        <v>46</v>
      </c>
      <c r="C58" s="90">
        <v>1</v>
      </c>
      <c r="D58" s="96" t="s">
        <v>44</v>
      </c>
      <c r="E58" s="90">
        <v>0</v>
      </c>
      <c r="F58" s="90">
        <f>C58*E58</f>
        <v>0</v>
      </c>
      <c r="G58" s="93">
        <f>SUM(F58)</f>
        <v>0</v>
      </c>
    </row>
    <row r="59" spans="1:7" ht="18.75" customHeight="1" thickBot="1" x14ac:dyDescent="0.25">
      <c r="A59" s="108"/>
      <c r="B59" s="109"/>
      <c r="C59" s="110"/>
      <c r="D59" s="111"/>
      <c r="E59" s="110"/>
      <c r="F59" s="112"/>
      <c r="G59" s="113"/>
    </row>
    <row r="60" spans="1:7" ht="18.75" customHeight="1" thickTop="1" thickBot="1" x14ac:dyDescent="0.25">
      <c r="A60" s="151"/>
      <c r="B60" s="152" t="s">
        <v>47</v>
      </c>
      <c r="C60" s="153"/>
      <c r="D60" s="153"/>
      <c r="E60" s="154"/>
      <c r="F60" s="154"/>
      <c r="G60" s="155">
        <f>SUM(G13:G59)</f>
        <v>0</v>
      </c>
    </row>
    <row r="61" spans="1:7" ht="24" customHeight="1" thickTop="1" x14ac:dyDescent="0.2">
      <c r="A61" s="114"/>
      <c r="B61" s="86"/>
      <c r="C61" s="115"/>
      <c r="D61" s="116"/>
      <c r="E61" s="115"/>
      <c r="F61" s="117"/>
      <c r="G61" s="118"/>
    </row>
    <row r="62" spans="1:7" ht="24" customHeight="1" x14ac:dyDescent="0.2">
      <c r="A62" s="88" t="s">
        <v>48</v>
      </c>
      <c r="B62" s="89" t="s">
        <v>49</v>
      </c>
      <c r="C62" s="90"/>
      <c r="D62" s="91"/>
      <c r="E62" s="90"/>
      <c r="F62" s="92"/>
      <c r="G62" s="93"/>
    </row>
    <row r="63" spans="1:7" ht="24" customHeight="1" x14ac:dyDescent="0.2">
      <c r="A63" s="94">
        <v>1</v>
      </c>
      <c r="B63" s="95" t="s">
        <v>12</v>
      </c>
      <c r="C63" s="90">
        <v>1000</v>
      </c>
      <c r="D63" s="96" t="s">
        <v>13</v>
      </c>
      <c r="E63" s="90">
        <v>0</v>
      </c>
      <c r="F63" s="92">
        <f>C63*E63</f>
        <v>0</v>
      </c>
      <c r="G63" s="93">
        <f>SUM(F63)</f>
        <v>0</v>
      </c>
    </row>
    <row r="64" spans="1:7" ht="24" customHeight="1" x14ac:dyDescent="0.2">
      <c r="A64" s="97"/>
      <c r="B64" s="98"/>
      <c r="C64" s="90"/>
      <c r="D64" s="91"/>
      <c r="E64" s="90"/>
      <c r="F64" s="92"/>
      <c r="G64" s="93"/>
    </row>
    <row r="65" spans="1:7" ht="24" customHeight="1" x14ac:dyDescent="0.2">
      <c r="A65" s="94">
        <v>2</v>
      </c>
      <c r="B65" s="89" t="s">
        <v>14</v>
      </c>
      <c r="C65" s="90"/>
      <c r="D65" s="90"/>
      <c r="E65" s="99"/>
      <c r="F65" s="92"/>
      <c r="G65" s="100"/>
    </row>
    <row r="66" spans="1:7" ht="24" customHeight="1" x14ac:dyDescent="0.2">
      <c r="A66" s="97">
        <f>A65+0.1</f>
        <v>2.1</v>
      </c>
      <c r="B66" s="101" t="s">
        <v>15</v>
      </c>
      <c r="C66" s="90">
        <f>SUM(C77:C78)</f>
        <v>3434.6459340000001</v>
      </c>
      <c r="D66" s="96" t="s">
        <v>16</v>
      </c>
      <c r="E66" s="90">
        <v>0</v>
      </c>
      <c r="F66" s="92">
        <f>C66*E66</f>
        <v>0</v>
      </c>
      <c r="G66" s="93">
        <f>SUM(F66)</f>
        <v>0</v>
      </c>
    </row>
    <row r="67" spans="1:7" ht="24" customHeight="1" x14ac:dyDescent="0.2">
      <c r="A67" s="97"/>
      <c r="B67" s="102"/>
      <c r="C67" s="90"/>
      <c r="D67" s="91"/>
      <c r="E67" s="90"/>
      <c r="F67" s="92"/>
      <c r="G67" s="100"/>
    </row>
    <row r="68" spans="1:7" ht="24" customHeight="1" x14ac:dyDescent="0.2">
      <c r="A68" s="94">
        <v>3</v>
      </c>
      <c r="B68" s="95" t="s">
        <v>17</v>
      </c>
      <c r="C68" s="90"/>
      <c r="D68" s="103"/>
      <c r="E68" s="99"/>
      <c r="F68" s="92"/>
      <c r="G68" s="100"/>
    </row>
    <row r="69" spans="1:7" ht="24" customHeight="1" x14ac:dyDescent="0.2">
      <c r="A69" s="97">
        <f t="shared" ref="A69:A74" si="2">A68+0.1</f>
        <v>3.1</v>
      </c>
      <c r="B69" s="104" t="s">
        <v>18</v>
      </c>
      <c r="C69" s="90">
        <f>(C66-C78)*2</f>
        <v>3374.600668</v>
      </c>
      <c r="D69" s="96" t="s">
        <v>16</v>
      </c>
      <c r="E69" s="90">
        <v>0</v>
      </c>
      <c r="F69" s="92">
        <f t="shared" ref="F69:F74" si="3">C69*E69</f>
        <v>0</v>
      </c>
      <c r="G69" s="93"/>
    </row>
    <row r="70" spans="1:7" ht="24" customHeight="1" x14ac:dyDescent="0.2">
      <c r="A70" s="97">
        <f t="shared" si="2"/>
        <v>3.2</v>
      </c>
      <c r="B70" s="104" t="s">
        <v>21</v>
      </c>
      <c r="C70" s="90">
        <f>(C66-C78)*1.2*2.5</f>
        <v>5061.9010019999996</v>
      </c>
      <c r="D70" s="96" t="s">
        <v>20</v>
      </c>
      <c r="E70" s="90">
        <v>0</v>
      </c>
      <c r="F70" s="92">
        <f t="shared" si="3"/>
        <v>0</v>
      </c>
      <c r="G70" s="93"/>
    </row>
    <row r="71" spans="1:7" ht="24" customHeight="1" x14ac:dyDescent="0.2">
      <c r="A71" s="97">
        <f t="shared" si="2"/>
        <v>3.3000000000000003</v>
      </c>
      <c r="B71" s="101" t="s">
        <v>50</v>
      </c>
      <c r="C71" s="90">
        <f>C72</f>
        <v>5006.7262810781995</v>
      </c>
      <c r="D71" s="96" t="s">
        <v>23</v>
      </c>
      <c r="E71" s="90">
        <v>0</v>
      </c>
      <c r="F71" s="92">
        <f t="shared" si="3"/>
        <v>0</v>
      </c>
      <c r="G71" s="93"/>
    </row>
    <row r="72" spans="1:7" ht="24" customHeight="1" x14ac:dyDescent="0.2">
      <c r="A72" s="97">
        <f t="shared" si="2"/>
        <v>3.4000000000000004</v>
      </c>
      <c r="B72" s="104" t="s">
        <v>26</v>
      </c>
      <c r="C72" s="90">
        <f>(C66-C78)*2.9673</f>
        <v>5006.7262810781995</v>
      </c>
      <c r="D72" s="96" t="s">
        <v>23</v>
      </c>
      <c r="E72" s="90">
        <v>0</v>
      </c>
      <c r="F72" s="92">
        <f t="shared" si="3"/>
        <v>0</v>
      </c>
      <c r="G72" s="93"/>
    </row>
    <row r="73" spans="1:7" ht="24" customHeight="1" x14ac:dyDescent="0.2">
      <c r="A73" s="97">
        <f t="shared" si="2"/>
        <v>3.5000000000000004</v>
      </c>
      <c r="B73" s="104" t="s">
        <v>27</v>
      </c>
      <c r="C73" s="90">
        <f>C70*1.3</f>
        <v>6580.4713025999999</v>
      </c>
      <c r="D73" s="96" t="s">
        <v>28</v>
      </c>
      <c r="E73" s="90">
        <v>0</v>
      </c>
      <c r="F73" s="92">
        <f t="shared" si="3"/>
        <v>0</v>
      </c>
      <c r="G73" s="93"/>
    </row>
    <row r="74" spans="1:7" ht="24" customHeight="1" x14ac:dyDescent="0.2">
      <c r="A74" s="97">
        <f t="shared" si="2"/>
        <v>3.6000000000000005</v>
      </c>
      <c r="B74" s="104" t="s">
        <v>51</v>
      </c>
      <c r="C74" s="90">
        <f>C77*3.5</f>
        <v>5905.5511690000003</v>
      </c>
      <c r="D74" s="96" t="s">
        <v>13</v>
      </c>
      <c r="E74" s="90">
        <v>0</v>
      </c>
      <c r="F74" s="92">
        <f t="shared" si="3"/>
        <v>0</v>
      </c>
      <c r="G74" s="119">
        <f>SUM(F69:F74)</f>
        <v>0</v>
      </c>
    </row>
    <row r="75" spans="1:7" ht="24" customHeight="1" x14ac:dyDescent="0.2">
      <c r="A75" s="97"/>
      <c r="B75" s="120"/>
      <c r="C75" s="90"/>
      <c r="D75" s="103"/>
      <c r="E75" s="99"/>
      <c r="F75" s="92"/>
      <c r="G75" s="119"/>
    </row>
    <row r="76" spans="1:7" ht="24" customHeight="1" x14ac:dyDescent="0.2">
      <c r="A76" s="94">
        <v>4</v>
      </c>
      <c r="B76" s="95" t="s">
        <v>30</v>
      </c>
      <c r="C76" s="90"/>
      <c r="D76" s="103"/>
      <c r="E76" s="99"/>
      <c r="F76" s="92"/>
      <c r="G76" s="119"/>
    </row>
    <row r="77" spans="1:7" ht="24" customHeight="1" x14ac:dyDescent="0.2">
      <c r="A77" s="97">
        <f>A76+0.1</f>
        <v>4.0999999999999996</v>
      </c>
      <c r="B77" s="104" t="s">
        <v>52</v>
      </c>
      <c r="C77" s="90">
        <v>1687.300334</v>
      </c>
      <c r="D77" s="96" t="s">
        <v>16</v>
      </c>
      <c r="E77" s="90">
        <v>0</v>
      </c>
      <c r="F77" s="92">
        <f>C77*E77</f>
        <v>0</v>
      </c>
      <c r="G77" s="119"/>
    </row>
    <row r="78" spans="1:7" ht="24" customHeight="1" x14ac:dyDescent="0.2">
      <c r="A78" s="97">
        <f>A77+0.1</f>
        <v>4.1999999999999993</v>
      </c>
      <c r="B78" s="104" t="s">
        <v>53</v>
      </c>
      <c r="C78" s="90">
        <v>1747.3456000000001</v>
      </c>
      <c r="D78" s="96" t="s">
        <v>16</v>
      </c>
      <c r="E78" s="90">
        <v>0</v>
      </c>
      <c r="F78" s="92">
        <f>C78*E78</f>
        <v>0</v>
      </c>
      <c r="G78" s="119"/>
    </row>
    <row r="79" spans="1:7" ht="24" customHeight="1" x14ac:dyDescent="0.2">
      <c r="A79" s="97">
        <f>A78+0.1</f>
        <v>4.2999999999999989</v>
      </c>
      <c r="B79" s="104" t="s">
        <v>54</v>
      </c>
      <c r="C79" s="90">
        <v>13</v>
      </c>
      <c r="D79" s="96" t="s">
        <v>33</v>
      </c>
      <c r="E79" s="90">
        <v>0</v>
      </c>
      <c r="F79" s="92">
        <f>C79*E79</f>
        <v>0</v>
      </c>
      <c r="G79" s="119"/>
    </row>
    <row r="80" spans="1:7" ht="24" customHeight="1" x14ac:dyDescent="0.2">
      <c r="A80" s="97">
        <f>A79+0.1</f>
        <v>4.3999999999999986</v>
      </c>
      <c r="B80" s="104" t="s">
        <v>55</v>
      </c>
      <c r="C80" s="90">
        <v>13</v>
      </c>
      <c r="D80" s="96" t="s">
        <v>33</v>
      </c>
      <c r="E80" s="90"/>
      <c r="F80" s="92">
        <f>C80*E80</f>
        <v>0</v>
      </c>
      <c r="G80" s="119">
        <f>SUM(F77:F80)</f>
        <v>0</v>
      </c>
    </row>
    <row r="81" spans="1:7" ht="24" customHeight="1" x14ac:dyDescent="0.2">
      <c r="A81" s="97"/>
      <c r="B81" s="104"/>
      <c r="C81" s="90"/>
      <c r="D81" s="96"/>
      <c r="E81" s="90"/>
      <c r="F81" s="92"/>
      <c r="G81" s="119"/>
    </row>
    <row r="82" spans="1:7" ht="24" customHeight="1" x14ac:dyDescent="0.2">
      <c r="A82" s="94">
        <v>5</v>
      </c>
      <c r="B82" s="95" t="s">
        <v>36</v>
      </c>
      <c r="C82" s="90"/>
      <c r="D82" s="91"/>
      <c r="E82" s="90"/>
      <c r="F82" s="92"/>
      <c r="G82" s="93"/>
    </row>
    <row r="83" spans="1:7" ht="24" customHeight="1" x14ac:dyDescent="0.2">
      <c r="A83" s="97">
        <f>A82+0.1</f>
        <v>5.0999999999999996</v>
      </c>
      <c r="B83" s="104" t="s">
        <v>52</v>
      </c>
      <c r="C83" s="90">
        <v>1687.300334</v>
      </c>
      <c r="D83" s="96" t="s">
        <v>16</v>
      </c>
      <c r="E83" s="90">
        <v>0</v>
      </c>
      <c r="F83" s="92">
        <f>C83*E83</f>
        <v>0</v>
      </c>
      <c r="G83" s="119"/>
    </row>
    <row r="84" spans="1:7" ht="24" customHeight="1" x14ac:dyDescent="0.2">
      <c r="A84" s="97">
        <f>A83+0.1</f>
        <v>5.1999999999999993</v>
      </c>
      <c r="B84" s="104" t="s">
        <v>54</v>
      </c>
      <c r="C84" s="90">
        <v>13</v>
      </c>
      <c r="D84" s="96" t="s">
        <v>33</v>
      </c>
      <c r="E84" s="90">
        <v>0</v>
      </c>
      <c r="F84" s="92">
        <f>C84*E84</f>
        <v>0</v>
      </c>
      <c r="G84" s="119"/>
    </row>
    <row r="85" spans="1:7" ht="24" customHeight="1" x14ac:dyDescent="0.2">
      <c r="A85" s="97">
        <f>A84+0.1</f>
        <v>5.2999999999999989</v>
      </c>
      <c r="B85" s="104" t="s">
        <v>55</v>
      </c>
      <c r="C85" s="90">
        <v>13</v>
      </c>
      <c r="D85" s="96" t="s">
        <v>33</v>
      </c>
      <c r="E85" s="90">
        <v>0</v>
      </c>
      <c r="F85" s="92">
        <f>C85*E85</f>
        <v>0</v>
      </c>
      <c r="G85" s="119">
        <f>SUM(F83:F85)</f>
        <v>0</v>
      </c>
    </row>
    <row r="86" spans="1:7" ht="24" customHeight="1" x14ac:dyDescent="0.2">
      <c r="A86" s="97"/>
      <c r="B86" s="120"/>
      <c r="C86" s="90"/>
      <c r="D86" s="103"/>
      <c r="E86" s="99"/>
      <c r="F86" s="92"/>
      <c r="G86" s="119"/>
    </row>
    <row r="87" spans="1:7" ht="39" customHeight="1" x14ac:dyDescent="0.2">
      <c r="A87" s="106">
        <v>6</v>
      </c>
      <c r="B87" s="95" t="s">
        <v>114</v>
      </c>
      <c r="C87" s="90">
        <v>25</v>
      </c>
      <c r="D87" s="96" t="s">
        <v>33</v>
      </c>
      <c r="E87" s="90">
        <v>0</v>
      </c>
      <c r="F87" s="92">
        <f>C87*E87</f>
        <v>0</v>
      </c>
      <c r="G87" s="119">
        <f>SUM(F87)</f>
        <v>0</v>
      </c>
    </row>
    <row r="88" spans="1:7" ht="18.600000000000001" customHeight="1" x14ac:dyDescent="0.2">
      <c r="A88" s="97"/>
      <c r="B88" s="120"/>
      <c r="C88" s="90"/>
      <c r="D88" s="103"/>
      <c r="E88" s="99"/>
      <c r="F88" s="92"/>
      <c r="G88" s="119"/>
    </row>
    <row r="89" spans="1:7" ht="40.5" customHeight="1" x14ac:dyDescent="0.2">
      <c r="A89" s="106">
        <v>7</v>
      </c>
      <c r="B89" s="95" t="s">
        <v>115</v>
      </c>
      <c r="C89" s="90">
        <v>11</v>
      </c>
      <c r="D89" s="96" t="s">
        <v>33</v>
      </c>
      <c r="E89" s="90">
        <v>0</v>
      </c>
      <c r="F89" s="92">
        <f>C89*E89</f>
        <v>0</v>
      </c>
      <c r="G89" s="119">
        <f>SUM(F89)</f>
        <v>0</v>
      </c>
    </row>
    <row r="90" spans="1:7" ht="18.600000000000001" customHeight="1" x14ac:dyDescent="0.2">
      <c r="A90" s="97"/>
      <c r="B90" s="120"/>
      <c r="C90" s="90"/>
      <c r="D90" s="103"/>
      <c r="E90" s="99"/>
      <c r="F90" s="92"/>
      <c r="G90" s="119"/>
    </row>
    <row r="91" spans="1:7" ht="36" customHeight="1" x14ac:dyDescent="0.2">
      <c r="A91" s="106">
        <v>8</v>
      </c>
      <c r="B91" s="95" t="s">
        <v>116</v>
      </c>
      <c r="C91" s="90">
        <v>7</v>
      </c>
      <c r="D91" s="96" t="s">
        <v>33</v>
      </c>
      <c r="E91" s="90">
        <v>0</v>
      </c>
      <c r="F91" s="92">
        <f>C91*E91</f>
        <v>0</v>
      </c>
      <c r="G91" s="119">
        <f>SUM(F91)</f>
        <v>0</v>
      </c>
    </row>
    <row r="92" spans="1:7" ht="18" customHeight="1" x14ac:dyDescent="0.2">
      <c r="A92" s="106"/>
      <c r="B92" s="95"/>
      <c r="C92" s="90"/>
      <c r="D92" s="96"/>
      <c r="E92" s="90"/>
      <c r="F92" s="92"/>
      <c r="G92" s="119"/>
    </row>
    <row r="93" spans="1:7" ht="59.25" customHeight="1" x14ac:dyDescent="0.2">
      <c r="A93" s="106">
        <v>9</v>
      </c>
      <c r="B93" s="95" t="s">
        <v>59</v>
      </c>
      <c r="C93" s="90">
        <v>2</v>
      </c>
      <c r="D93" s="96" t="s">
        <v>33</v>
      </c>
      <c r="E93" s="90">
        <v>0</v>
      </c>
      <c r="F93" s="92">
        <f>C93*E93</f>
        <v>0</v>
      </c>
      <c r="G93" s="119">
        <f>SUM(F93)</f>
        <v>0</v>
      </c>
    </row>
    <row r="94" spans="1:7" ht="18" customHeight="1" x14ac:dyDescent="0.2">
      <c r="A94" s="106"/>
      <c r="B94" s="95"/>
      <c r="C94" s="90"/>
      <c r="D94" s="96"/>
      <c r="E94" s="90"/>
      <c r="F94" s="92"/>
      <c r="G94" s="119"/>
    </row>
    <row r="95" spans="1:7" ht="56.25" customHeight="1" x14ac:dyDescent="0.2">
      <c r="A95" s="106">
        <v>10</v>
      </c>
      <c r="B95" s="95" t="s">
        <v>60</v>
      </c>
      <c r="C95" s="90">
        <v>2</v>
      </c>
      <c r="D95" s="96" t="s">
        <v>33</v>
      </c>
      <c r="E95" s="90">
        <v>0</v>
      </c>
      <c r="F95" s="92">
        <f>C95*E95</f>
        <v>0</v>
      </c>
      <c r="G95" s="119">
        <f>SUM(F95)</f>
        <v>0</v>
      </c>
    </row>
    <row r="96" spans="1:7" ht="18.600000000000001" customHeight="1" x14ac:dyDescent="0.2">
      <c r="A96" s="97"/>
      <c r="B96" s="120"/>
      <c r="C96" s="90"/>
      <c r="D96" s="103"/>
      <c r="E96" s="99"/>
      <c r="F96" s="92"/>
      <c r="G96" s="119"/>
    </row>
    <row r="97" spans="1:7" ht="57" customHeight="1" x14ac:dyDescent="0.2">
      <c r="A97" s="106">
        <v>11</v>
      </c>
      <c r="B97" s="95" t="s">
        <v>61</v>
      </c>
      <c r="C97" s="90">
        <v>2</v>
      </c>
      <c r="D97" s="96" t="s">
        <v>33</v>
      </c>
      <c r="E97" s="90">
        <v>0</v>
      </c>
      <c r="F97" s="92">
        <f>C97*E97</f>
        <v>0</v>
      </c>
      <c r="G97" s="119">
        <f>SUM(F97)</f>
        <v>0</v>
      </c>
    </row>
    <row r="98" spans="1:7" ht="18.600000000000001" customHeight="1" x14ac:dyDescent="0.2">
      <c r="A98" s="97"/>
      <c r="B98" s="120"/>
      <c r="C98" s="90"/>
      <c r="D98" s="103"/>
      <c r="E98" s="99"/>
      <c r="F98" s="92"/>
      <c r="G98" s="119"/>
    </row>
    <row r="99" spans="1:7" ht="57" customHeight="1" x14ac:dyDescent="0.2">
      <c r="A99" s="106">
        <v>12</v>
      </c>
      <c r="B99" s="95" t="s">
        <v>62</v>
      </c>
      <c r="C99" s="90">
        <v>2</v>
      </c>
      <c r="D99" s="96" t="s">
        <v>33</v>
      </c>
      <c r="E99" s="90">
        <v>0</v>
      </c>
      <c r="F99" s="92">
        <f>C99*E99</f>
        <v>0</v>
      </c>
      <c r="G99" s="119">
        <f>SUM(F99)</f>
        <v>0</v>
      </c>
    </row>
    <row r="100" spans="1:7" ht="18.600000000000001" customHeight="1" x14ac:dyDescent="0.2">
      <c r="A100" s="97"/>
      <c r="B100" s="120"/>
      <c r="C100" s="90"/>
      <c r="D100" s="103"/>
      <c r="E100" s="99"/>
      <c r="F100" s="92"/>
      <c r="G100" s="119"/>
    </row>
    <row r="101" spans="1:7" ht="59.25" customHeight="1" x14ac:dyDescent="0.2">
      <c r="A101" s="106">
        <v>13</v>
      </c>
      <c r="B101" s="95" t="s">
        <v>63</v>
      </c>
      <c r="C101" s="90">
        <v>2</v>
      </c>
      <c r="D101" s="96" t="s">
        <v>33</v>
      </c>
      <c r="E101" s="90">
        <v>0</v>
      </c>
      <c r="F101" s="92">
        <f>C101*E101</f>
        <v>0</v>
      </c>
      <c r="G101" s="119">
        <f>SUM(F101)</f>
        <v>0</v>
      </c>
    </row>
    <row r="102" spans="1:7" ht="18.600000000000001" customHeight="1" thickBot="1" x14ac:dyDescent="0.25">
      <c r="A102" s="169"/>
      <c r="B102" s="176"/>
      <c r="C102" s="110"/>
      <c r="D102" s="177"/>
      <c r="E102" s="178"/>
      <c r="F102" s="112"/>
      <c r="G102" s="179"/>
    </row>
    <row r="103" spans="1:7" ht="57.75" customHeight="1" thickTop="1" x14ac:dyDescent="0.2">
      <c r="A103" s="174">
        <v>14</v>
      </c>
      <c r="B103" s="164" t="s">
        <v>64</v>
      </c>
      <c r="C103" s="165">
        <v>2</v>
      </c>
      <c r="D103" s="166" t="s">
        <v>33</v>
      </c>
      <c r="E103" s="165">
        <v>0</v>
      </c>
      <c r="F103" s="173">
        <f>C103*E103</f>
        <v>0</v>
      </c>
      <c r="G103" s="175">
        <f>SUM(F103)</f>
        <v>0</v>
      </c>
    </row>
    <row r="104" spans="1:7" ht="18.600000000000001" customHeight="1" x14ac:dyDescent="0.2">
      <c r="A104" s="97"/>
      <c r="B104" s="120"/>
      <c r="C104" s="90"/>
      <c r="D104" s="103"/>
      <c r="E104" s="99"/>
      <c r="F104" s="92"/>
      <c r="G104" s="119"/>
    </row>
    <row r="105" spans="1:7" ht="57.75" customHeight="1" x14ac:dyDescent="0.2">
      <c r="A105" s="106">
        <v>15</v>
      </c>
      <c r="B105" s="95" t="s">
        <v>65</v>
      </c>
      <c r="C105" s="90">
        <v>2</v>
      </c>
      <c r="D105" s="96" t="s">
        <v>33</v>
      </c>
      <c r="E105" s="90">
        <v>0</v>
      </c>
      <c r="F105" s="92">
        <f>C105*E105</f>
        <v>0</v>
      </c>
      <c r="G105" s="119">
        <f>SUM(F105)</f>
        <v>0</v>
      </c>
    </row>
    <row r="106" spans="1:7" ht="20.25" customHeight="1" x14ac:dyDescent="0.2">
      <c r="A106" s="97"/>
      <c r="B106" s="120"/>
      <c r="C106" s="90"/>
      <c r="D106" s="103"/>
      <c r="E106" s="99"/>
      <c r="F106" s="92"/>
      <c r="G106" s="119"/>
    </row>
    <row r="107" spans="1:7" ht="57.75" customHeight="1" x14ac:dyDescent="0.2">
      <c r="A107" s="106">
        <v>16</v>
      </c>
      <c r="B107" s="95" t="s">
        <v>66</v>
      </c>
      <c r="C107" s="90">
        <v>2</v>
      </c>
      <c r="D107" s="96" t="s">
        <v>33</v>
      </c>
      <c r="E107" s="90">
        <v>0</v>
      </c>
      <c r="F107" s="92">
        <f>C107*E107</f>
        <v>0</v>
      </c>
      <c r="G107" s="119">
        <f>SUM(F107)</f>
        <v>0</v>
      </c>
    </row>
    <row r="108" spans="1:7" ht="18.600000000000001" customHeight="1" x14ac:dyDescent="0.2">
      <c r="A108" s="97"/>
      <c r="B108" s="120"/>
      <c r="C108" s="90"/>
      <c r="D108" s="103"/>
      <c r="E108" s="99"/>
      <c r="F108" s="92"/>
      <c r="G108" s="119"/>
    </row>
    <row r="109" spans="1:7" ht="57" customHeight="1" x14ac:dyDescent="0.2">
      <c r="A109" s="106">
        <v>17</v>
      </c>
      <c r="B109" s="95" t="s">
        <v>67</v>
      </c>
      <c r="C109" s="90">
        <v>2</v>
      </c>
      <c r="D109" s="96" t="s">
        <v>33</v>
      </c>
      <c r="E109" s="90">
        <v>0</v>
      </c>
      <c r="F109" s="92">
        <f>C109*E109</f>
        <v>0</v>
      </c>
      <c r="G109" s="119">
        <f>SUM(F109)</f>
        <v>0</v>
      </c>
    </row>
    <row r="110" spans="1:7" ht="18.600000000000001" customHeight="1" x14ac:dyDescent="0.2">
      <c r="A110" s="97"/>
      <c r="B110" s="120"/>
      <c r="C110" s="90"/>
      <c r="D110" s="103"/>
      <c r="E110" s="99"/>
      <c r="F110" s="92"/>
      <c r="G110" s="119"/>
    </row>
    <row r="111" spans="1:7" ht="57.75" customHeight="1" x14ac:dyDescent="0.2">
      <c r="A111" s="106">
        <v>18</v>
      </c>
      <c r="B111" s="95" t="s">
        <v>68</v>
      </c>
      <c r="C111" s="90">
        <v>2</v>
      </c>
      <c r="D111" s="96" t="s">
        <v>33</v>
      </c>
      <c r="E111" s="90">
        <v>0</v>
      </c>
      <c r="F111" s="92">
        <f>C111*E111</f>
        <v>0</v>
      </c>
      <c r="G111" s="119">
        <f>SUM(F111)</f>
        <v>0</v>
      </c>
    </row>
    <row r="112" spans="1:7" ht="21" customHeight="1" x14ac:dyDescent="0.2">
      <c r="A112" s="106"/>
      <c r="B112" s="95"/>
      <c r="C112" s="90"/>
      <c r="D112" s="96"/>
      <c r="E112" s="90"/>
      <c r="F112" s="92"/>
      <c r="G112" s="119"/>
    </row>
    <row r="113" spans="1:7" ht="21" customHeight="1" x14ac:dyDescent="0.2">
      <c r="A113" s="94">
        <v>19</v>
      </c>
      <c r="B113" s="95" t="s">
        <v>43</v>
      </c>
      <c r="C113" s="90">
        <v>1</v>
      </c>
      <c r="D113" s="96" t="s">
        <v>44</v>
      </c>
      <c r="E113" s="90">
        <v>0</v>
      </c>
      <c r="F113" s="90">
        <f>C113*E113</f>
        <v>0</v>
      </c>
      <c r="G113" s="93">
        <f>SUM(F113:F113)</f>
        <v>0</v>
      </c>
    </row>
    <row r="114" spans="1:7" ht="21" customHeight="1" x14ac:dyDescent="0.2">
      <c r="A114" s="97"/>
      <c r="B114" s="98"/>
      <c r="C114" s="90"/>
      <c r="D114" s="91"/>
      <c r="E114" s="90"/>
      <c r="F114" s="92"/>
      <c r="G114" s="93"/>
    </row>
    <row r="115" spans="1:7" ht="21" customHeight="1" x14ac:dyDescent="0.2">
      <c r="A115" s="94">
        <v>20</v>
      </c>
      <c r="B115" s="95" t="s">
        <v>69</v>
      </c>
      <c r="C115" s="90">
        <f>C66</f>
        <v>3434.6459340000001</v>
      </c>
      <c r="D115" s="96" t="s">
        <v>16</v>
      </c>
      <c r="E115" s="90">
        <v>0</v>
      </c>
      <c r="F115" s="90">
        <f>C115*E115</f>
        <v>0</v>
      </c>
      <c r="G115" s="93">
        <f>SUM(F115)</f>
        <v>0</v>
      </c>
    </row>
    <row r="116" spans="1:7" ht="21" customHeight="1" x14ac:dyDescent="0.2">
      <c r="A116" s="97"/>
      <c r="B116" s="98"/>
      <c r="C116" s="90"/>
      <c r="D116" s="91"/>
      <c r="E116" s="90"/>
      <c r="F116" s="92"/>
      <c r="G116" s="93"/>
    </row>
    <row r="117" spans="1:7" ht="21" customHeight="1" x14ac:dyDescent="0.2">
      <c r="A117" s="94">
        <v>21</v>
      </c>
      <c r="B117" s="95" t="s">
        <v>46</v>
      </c>
      <c r="C117" s="90">
        <f>C115</f>
        <v>3434.6459340000001</v>
      </c>
      <c r="D117" s="96" t="s">
        <v>16</v>
      </c>
      <c r="E117" s="90">
        <v>0</v>
      </c>
      <c r="F117" s="90">
        <f>C117*E117</f>
        <v>0</v>
      </c>
      <c r="G117" s="93">
        <f>SUM(F117)</f>
        <v>0</v>
      </c>
    </row>
    <row r="118" spans="1:7" ht="21" customHeight="1" thickBot="1" x14ac:dyDescent="0.25">
      <c r="A118" s="121"/>
      <c r="B118" s="98"/>
      <c r="C118" s="90"/>
      <c r="D118" s="91"/>
      <c r="E118" s="90"/>
      <c r="F118" s="92"/>
      <c r="G118" s="93"/>
    </row>
    <row r="119" spans="1:7" ht="21" customHeight="1" thickTop="1" thickBot="1" x14ac:dyDescent="0.25">
      <c r="A119" s="151"/>
      <c r="B119" s="152" t="s">
        <v>70</v>
      </c>
      <c r="C119" s="153"/>
      <c r="D119" s="153"/>
      <c r="E119" s="154"/>
      <c r="F119" s="154"/>
      <c r="G119" s="155">
        <f>SUM(G63:G118)</f>
        <v>0</v>
      </c>
    </row>
    <row r="120" spans="1:7" ht="18.600000000000001" customHeight="1" thickTop="1" x14ac:dyDescent="0.2">
      <c r="A120" s="114"/>
      <c r="B120" s="86"/>
      <c r="C120" s="115"/>
      <c r="D120" s="116"/>
      <c r="E120" s="115"/>
      <c r="F120" s="117"/>
      <c r="G120" s="124"/>
    </row>
    <row r="121" spans="1:7" ht="32.450000000000003" customHeight="1" x14ac:dyDescent="0.2">
      <c r="A121" s="88" t="s">
        <v>71</v>
      </c>
      <c r="B121" s="89" t="s">
        <v>72</v>
      </c>
      <c r="C121" s="90"/>
      <c r="D121" s="91"/>
      <c r="E121" s="90"/>
      <c r="F121" s="92"/>
      <c r="G121" s="93"/>
    </row>
    <row r="122" spans="1:7" ht="23.25" customHeight="1" x14ac:dyDescent="0.2">
      <c r="A122" s="94">
        <v>1</v>
      </c>
      <c r="B122" s="95" t="s">
        <v>12</v>
      </c>
      <c r="C122" s="90">
        <v>3600</v>
      </c>
      <c r="D122" s="96" t="s">
        <v>13</v>
      </c>
      <c r="E122" s="90">
        <v>0</v>
      </c>
      <c r="F122" s="92">
        <f>C122*E122</f>
        <v>0</v>
      </c>
      <c r="G122" s="93">
        <f>SUM(F122)</f>
        <v>0</v>
      </c>
    </row>
    <row r="123" spans="1:7" ht="23.25" customHeight="1" x14ac:dyDescent="0.2">
      <c r="A123" s="97"/>
      <c r="B123" s="98"/>
      <c r="C123" s="90"/>
      <c r="D123" s="91"/>
      <c r="E123" s="90"/>
      <c r="F123" s="92"/>
      <c r="G123" s="93"/>
    </row>
    <row r="124" spans="1:7" ht="23.25" customHeight="1" x14ac:dyDescent="0.2">
      <c r="A124" s="94">
        <v>2</v>
      </c>
      <c r="B124" s="89" t="s">
        <v>14</v>
      </c>
      <c r="C124" s="90"/>
      <c r="D124" s="90"/>
      <c r="E124" s="99"/>
      <c r="F124" s="92"/>
      <c r="G124" s="100"/>
    </row>
    <row r="125" spans="1:7" ht="23.25" customHeight="1" x14ac:dyDescent="0.2">
      <c r="A125" s="97">
        <f>A124+0.1</f>
        <v>2.1</v>
      </c>
      <c r="B125" s="101" t="s">
        <v>15</v>
      </c>
      <c r="C125" s="90">
        <f>710+740*4+580+740+538+160+50+90</f>
        <v>5828</v>
      </c>
      <c r="D125" s="96" t="s">
        <v>16</v>
      </c>
      <c r="E125" s="90">
        <v>0</v>
      </c>
      <c r="F125" s="92">
        <f>C125*E125</f>
        <v>0</v>
      </c>
      <c r="G125" s="93">
        <f>SUM(F125)</f>
        <v>0</v>
      </c>
    </row>
    <row r="126" spans="1:7" ht="23.25" customHeight="1" x14ac:dyDescent="0.2">
      <c r="A126" s="97"/>
      <c r="B126" s="102"/>
      <c r="C126" s="90"/>
      <c r="D126" s="91"/>
      <c r="E126" s="90"/>
      <c r="F126" s="92"/>
      <c r="G126" s="100"/>
    </row>
    <row r="127" spans="1:7" ht="23.25" customHeight="1" x14ac:dyDescent="0.2">
      <c r="A127" s="94">
        <v>3</v>
      </c>
      <c r="B127" s="95" t="s">
        <v>17</v>
      </c>
      <c r="C127" s="90"/>
      <c r="D127" s="103"/>
      <c r="E127" s="99"/>
      <c r="F127" s="92"/>
      <c r="G127" s="100"/>
    </row>
    <row r="128" spans="1:7" ht="23.25" customHeight="1" x14ac:dyDescent="0.2">
      <c r="A128" s="97">
        <f t="shared" ref="A128:A136" si="4">A127+0.1</f>
        <v>3.1</v>
      </c>
      <c r="B128" s="104" t="s">
        <v>18</v>
      </c>
      <c r="C128" s="90">
        <f>(C125-160-90)*2</f>
        <v>11156</v>
      </c>
      <c r="D128" s="96" t="s">
        <v>16</v>
      </c>
      <c r="E128" s="90">
        <v>0</v>
      </c>
      <c r="F128" s="92">
        <f t="shared" ref="F128:F137" si="5">C128*E128</f>
        <v>0</v>
      </c>
      <c r="G128" s="93"/>
    </row>
    <row r="129" spans="1:7" ht="23.25" customHeight="1" x14ac:dyDescent="0.2">
      <c r="A129" s="97">
        <f t="shared" si="4"/>
        <v>3.2</v>
      </c>
      <c r="B129" s="104" t="s">
        <v>21</v>
      </c>
      <c r="C129" s="90">
        <f>(C125-1.6)*1.8*2.55</f>
        <v>26743.175999999999</v>
      </c>
      <c r="D129" s="96" t="s">
        <v>20</v>
      </c>
      <c r="E129" s="90">
        <v>0</v>
      </c>
      <c r="F129" s="92">
        <f t="shared" si="5"/>
        <v>0</v>
      </c>
      <c r="G129" s="93"/>
    </row>
    <row r="130" spans="1:7" ht="23.25" customHeight="1" x14ac:dyDescent="0.2">
      <c r="A130" s="97">
        <f t="shared" si="4"/>
        <v>3.3000000000000003</v>
      </c>
      <c r="B130" s="104" t="s">
        <v>73</v>
      </c>
      <c r="C130" s="90">
        <v>2516.4</v>
      </c>
      <c r="D130" s="96" t="s">
        <v>20</v>
      </c>
      <c r="E130" s="90">
        <v>0</v>
      </c>
      <c r="F130" s="92">
        <f t="shared" si="5"/>
        <v>0</v>
      </c>
      <c r="G130" s="93"/>
    </row>
    <row r="131" spans="1:7" ht="23.25" customHeight="1" x14ac:dyDescent="0.2">
      <c r="A131" s="97">
        <f t="shared" si="4"/>
        <v>3.4000000000000004</v>
      </c>
      <c r="B131" s="104" t="s">
        <v>22</v>
      </c>
      <c r="C131" s="90">
        <f>(C125-1.6)*1.8*0.15</f>
        <v>1573.1279999999999</v>
      </c>
      <c r="D131" s="96" t="s">
        <v>23</v>
      </c>
      <c r="E131" s="90">
        <v>0</v>
      </c>
      <c r="F131" s="92">
        <f t="shared" si="5"/>
        <v>0</v>
      </c>
      <c r="G131" s="93"/>
    </row>
    <row r="132" spans="1:7" ht="23.25" customHeight="1" x14ac:dyDescent="0.2">
      <c r="A132" s="97">
        <f t="shared" si="4"/>
        <v>3.5000000000000004</v>
      </c>
      <c r="B132" s="101" t="s">
        <v>24</v>
      </c>
      <c r="C132" s="90">
        <f>C125*1.8*0.6</f>
        <v>6294.24</v>
      </c>
      <c r="D132" s="96" t="s">
        <v>23</v>
      </c>
      <c r="E132" s="90">
        <v>0</v>
      </c>
      <c r="F132" s="92">
        <f t="shared" si="5"/>
        <v>0</v>
      </c>
      <c r="G132" s="93"/>
    </row>
    <row r="133" spans="1:7" ht="23.25" customHeight="1" x14ac:dyDescent="0.2">
      <c r="A133" s="97">
        <f t="shared" si="4"/>
        <v>3.6000000000000005</v>
      </c>
      <c r="B133" s="104" t="s">
        <v>74</v>
      </c>
      <c r="C133" s="90">
        <f>C125*1.8*1.5-(C125*3.14*0.6*0.6)</f>
        <v>9147.6287999999986</v>
      </c>
      <c r="D133" s="96" t="s">
        <v>23</v>
      </c>
      <c r="E133" s="90">
        <v>0</v>
      </c>
      <c r="F133" s="92">
        <f t="shared" si="5"/>
        <v>0</v>
      </c>
      <c r="G133" s="93"/>
    </row>
    <row r="134" spans="1:7" ht="23.25" customHeight="1" x14ac:dyDescent="0.2">
      <c r="A134" s="97">
        <f t="shared" si="4"/>
        <v>3.7000000000000006</v>
      </c>
      <c r="B134" s="101" t="s">
        <v>75</v>
      </c>
      <c r="C134" s="90">
        <f>C125*1.8*0.3</f>
        <v>3147.12</v>
      </c>
      <c r="D134" s="96" t="s">
        <v>23</v>
      </c>
      <c r="E134" s="90">
        <v>0</v>
      </c>
      <c r="F134" s="92">
        <f t="shared" si="5"/>
        <v>0</v>
      </c>
      <c r="G134" s="93"/>
    </row>
    <row r="135" spans="1:7" ht="23.25" customHeight="1" x14ac:dyDescent="0.2">
      <c r="A135" s="97">
        <f t="shared" si="4"/>
        <v>3.8000000000000007</v>
      </c>
      <c r="B135" s="104" t="s">
        <v>26</v>
      </c>
      <c r="C135" s="90">
        <f>C132</f>
        <v>6294.24</v>
      </c>
      <c r="D135" s="96" t="s">
        <v>23</v>
      </c>
      <c r="E135" s="90">
        <v>0</v>
      </c>
      <c r="F135" s="92">
        <f t="shared" si="5"/>
        <v>0</v>
      </c>
      <c r="G135" s="93"/>
    </row>
    <row r="136" spans="1:7" ht="23.25" customHeight="1" x14ac:dyDescent="0.2">
      <c r="A136" s="97">
        <f t="shared" si="4"/>
        <v>3.9000000000000008</v>
      </c>
      <c r="B136" s="104" t="s">
        <v>76</v>
      </c>
      <c r="C136" s="90">
        <f>C129*1.25</f>
        <v>33428.97</v>
      </c>
      <c r="D136" s="96" t="s">
        <v>28</v>
      </c>
      <c r="E136" s="90">
        <v>0</v>
      </c>
      <c r="F136" s="92">
        <f t="shared" si="5"/>
        <v>0</v>
      </c>
      <c r="G136" s="93"/>
    </row>
    <row r="137" spans="1:7" ht="23.25" customHeight="1" x14ac:dyDescent="0.2">
      <c r="A137" s="121">
        <v>3.1</v>
      </c>
      <c r="B137" s="104" t="s">
        <v>77</v>
      </c>
      <c r="C137" s="90">
        <f>3.5*C125</f>
        <v>20398</v>
      </c>
      <c r="D137" s="96" t="s">
        <v>13</v>
      </c>
      <c r="E137" s="90">
        <v>0</v>
      </c>
      <c r="F137" s="92">
        <f t="shared" si="5"/>
        <v>0</v>
      </c>
      <c r="G137" s="93">
        <f>SUM(F128:F137)</f>
        <v>0</v>
      </c>
    </row>
    <row r="138" spans="1:7" ht="23.25" customHeight="1" x14ac:dyDescent="0.2">
      <c r="A138" s="97"/>
      <c r="B138" s="98"/>
      <c r="C138" s="90"/>
      <c r="D138" s="91"/>
      <c r="E138" s="90"/>
      <c r="F138" s="92"/>
      <c r="G138" s="93"/>
    </row>
    <row r="139" spans="1:7" ht="23.25" customHeight="1" x14ac:dyDescent="0.2">
      <c r="A139" s="94">
        <v>4</v>
      </c>
      <c r="B139" s="95" t="s">
        <v>78</v>
      </c>
      <c r="C139" s="90"/>
      <c r="D139" s="91"/>
      <c r="E139" s="90"/>
      <c r="F139" s="92"/>
      <c r="G139" s="93"/>
    </row>
    <row r="140" spans="1:7" ht="23.25" customHeight="1" x14ac:dyDescent="0.2">
      <c r="A140" s="97">
        <f t="shared" ref="A140:A146" si="6">A139+0.1</f>
        <v>4.0999999999999996</v>
      </c>
      <c r="B140" s="104" t="s">
        <v>79</v>
      </c>
      <c r="C140" s="90">
        <f>710+740*4+580+740+538</f>
        <v>5528</v>
      </c>
      <c r="D140" s="96" t="s">
        <v>16</v>
      </c>
      <c r="E140" s="90">
        <v>0</v>
      </c>
      <c r="F140" s="92">
        <f t="shared" ref="F140:F146" si="7">C140*E140</f>
        <v>0</v>
      </c>
      <c r="G140" s="93"/>
    </row>
    <row r="141" spans="1:7" ht="23.25" customHeight="1" x14ac:dyDescent="0.2">
      <c r="A141" s="97">
        <f t="shared" si="6"/>
        <v>4.1999999999999993</v>
      </c>
      <c r="B141" s="104" t="s">
        <v>80</v>
      </c>
      <c r="C141" s="90">
        <v>5</v>
      </c>
      <c r="D141" s="96" t="s">
        <v>33</v>
      </c>
      <c r="E141" s="90">
        <v>0</v>
      </c>
      <c r="F141" s="92">
        <f t="shared" si="7"/>
        <v>0</v>
      </c>
      <c r="G141" s="93"/>
    </row>
    <row r="142" spans="1:7" ht="23.25" customHeight="1" x14ac:dyDescent="0.2">
      <c r="A142" s="97">
        <f t="shared" si="6"/>
        <v>4.2999999999999989</v>
      </c>
      <c r="B142" s="104" t="s">
        <v>81</v>
      </c>
      <c r="C142" s="90">
        <v>2</v>
      </c>
      <c r="D142" s="96" t="s">
        <v>33</v>
      </c>
      <c r="E142" s="90">
        <v>0</v>
      </c>
      <c r="F142" s="92">
        <f t="shared" si="7"/>
        <v>0</v>
      </c>
      <c r="G142" s="93"/>
    </row>
    <row r="143" spans="1:7" ht="23.25" customHeight="1" x14ac:dyDescent="0.2">
      <c r="A143" s="97">
        <f t="shared" si="6"/>
        <v>4.3999999999999986</v>
      </c>
      <c r="B143" s="104" t="s">
        <v>82</v>
      </c>
      <c r="C143" s="90">
        <v>1</v>
      </c>
      <c r="D143" s="96" t="s">
        <v>33</v>
      </c>
      <c r="E143" s="90">
        <v>0</v>
      </c>
      <c r="F143" s="92">
        <f t="shared" si="7"/>
        <v>0</v>
      </c>
      <c r="G143" s="93"/>
    </row>
    <row r="144" spans="1:7" ht="23.25" customHeight="1" x14ac:dyDescent="0.2">
      <c r="A144" s="97">
        <f t="shared" si="6"/>
        <v>4.4999999999999982</v>
      </c>
      <c r="B144" s="104" t="s">
        <v>83</v>
      </c>
      <c r="C144" s="90">
        <v>6</v>
      </c>
      <c r="D144" s="96" t="s">
        <v>33</v>
      </c>
      <c r="E144" s="90">
        <v>0</v>
      </c>
      <c r="F144" s="92">
        <f t="shared" si="7"/>
        <v>0</v>
      </c>
      <c r="G144" s="93"/>
    </row>
    <row r="145" spans="1:7" ht="23.25" customHeight="1" x14ac:dyDescent="0.2">
      <c r="A145" s="97">
        <f t="shared" si="6"/>
        <v>4.5999999999999979</v>
      </c>
      <c r="B145" s="104" t="s">
        <v>84</v>
      </c>
      <c r="C145" s="90">
        <v>4</v>
      </c>
      <c r="D145" s="96" t="s">
        <v>33</v>
      </c>
      <c r="E145" s="90">
        <v>0</v>
      </c>
      <c r="F145" s="92">
        <f t="shared" si="7"/>
        <v>0</v>
      </c>
      <c r="G145" s="93"/>
    </row>
    <row r="146" spans="1:7" ht="23.25" customHeight="1" x14ac:dyDescent="0.2">
      <c r="A146" s="97">
        <f t="shared" si="6"/>
        <v>4.6999999999999975</v>
      </c>
      <c r="B146" s="104" t="s">
        <v>85</v>
      </c>
      <c r="C146" s="90">
        <v>31</v>
      </c>
      <c r="D146" s="96" t="s">
        <v>33</v>
      </c>
      <c r="E146" s="90">
        <v>0</v>
      </c>
      <c r="F146" s="92">
        <f t="shared" si="7"/>
        <v>0</v>
      </c>
      <c r="G146" s="93">
        <f>SUM(F140:F146)</f>
        <v>0</v>
      </c>
    </row>
    <row r="147" spans="1:7" ht="23.25" customHeight="1" thickBot="1" x14ac:dyDescent="0.25">
      <c r="A147" s="169"/>
      <c r="B147" s="109"/>
      <c r="C147" s="110"/>
      <c r="D147" s="111"/>
      <c r="E147" s="110"/>
      <c r="F147" s="112"/>
      <c r="G147" s="113"/>
    </row>
    <row r="148" spans="1:7" ht="23.25" customHeight="1" thickTop="1" x14ac:dyDescent="0.2">
      <c r="A148" s="163">
        <v>5</v>
      </c>
      <c r="B148" s="164" t="s">
        <v>86</v>
      </c>
      <c r="C148" s="165"/>
      <c r="D148" s="172"/>
      <c r="E148" s="165"/>
      <c r="F148" s="173"/>
      <c r="G148" s="168"/>
    </row>
    <row r="149" spans="1:7" ht="23.25" customHeight="1" x14ac:dyDescent="0.2">
      <c r="A149" s="97">
        <f t="shared" ref="A149:A155" si="8">A148+0.1</f>
        <v>5.0999999999999996</v>
      </c>
      <c r="B149" s="104" t="s">
        <v>79</v>
      </c>
      <c r="C149" s="90">
        <f>C140</f>
        <v>5528</v>
      </c>
      <c r="D149" s="96" t="s">
        <v>16</v>
      </c>
      <c r="E149" s="90">
        <v>0</v>
      </c>
      <c r="F149" s="92">
        <f t="shared" ref="F149:F155" si="9">C149*E149</f>
        <v>0</v>
      </c>
      <c r="G149" s="93"/>
    </row>
    <row r="150" spans="1:7" ht="23.25" customHeight="1" x14ac:dyDescent="0.2">
      <c r="A150" s="97">
        <f t="shared" si="8"/>
        <v>5.1999999999999993</v>
      </c>
      <c r="B150" s="104" t="s">
        <v>80</v>
      </c>
      <c r="C150" s="90">
        <v>5</v>
      </c>
      <c r="D150" s="96" t="s">
        <v>33</v>
      </c>
      <c r="E150" s="90">
        <v>0</v>
      </c>
      <c r="F150" s="92">
        <f t="shared" si="9"/>
        <v>0</v>
      </c>
      <c r="G150" s="93"/>
    </row>
    <row r="151" spans="1:7" ht="23.25" customHeight="1" x14ac:dyDescent="0.2">
      <c r="A151" s="97">
        <f t="shared" si="8"/>
        <v>5.2999999999999989</v>
      </c>
      <c r="B151" s="104" t="s">
        <v>81</v>
      </c>
      <c r="C151" s="90">
        <v>2</v>
      </c>
      <c r="D151" s="96" t="s">
        <v>33</v>
      </c>
      <c r="E151" s="90">
        <v>0</v>
      </c>
      <c r="F151" s="92">
        <f t="shared" si="9"/>
        <v>0</v>
      </c>
      <c r="G151" s="93"/>
    </row>
    <row r="152" spans="1:7" ht="23.25" customHeight="1" x14ac:dyDescent="0.2">
      <c r="A152" s="97">
        <f t="shared" si="8"/>
        <v>5.3999999999999986</v>
      </c>
      <c r="B152" s="104" t="s">
        <v>82</v>
      </c>
      <c r="C152" s="90">
        <v>1</v>
      </c>
      <c r="D152" s="96" t="s">
        <v>33</v>
      </c>
      <c r="E152" s="90">
        <v>0</v>
      </c>
      <c r="F152" s="92">
        <f t="shared" si="9"/>
        <v>0</v>
      </c>
      <c r="G152" s="93"/>
    </row>
    <row r="153" spans="1:7" ht="23.25" customHeight="1" x14ac:dyDescent="0.2">
      <c r="A153" s="97">
        <f t="shared" si="8"/>
        <v>5.4999999999999982</v>
      </c>
      <c r="B153" s="104" t="s">
        <v>83</v>
      </c>
      <c r="C153" s="90">
        <v>6</v>
      </c>
      <c r="D153" s="96" t="s">
        <v>33</v>
      </c>
      <c r="E153" s="90">
        <v>0</v>
      </c>
      <c r="F153" s="92">
        <f t="shared" si="9"/>
        <v>0</v>
      </c>
      <c r="G153" s="93"/>
    </row>
    <row r="154" spans="1:7" ht="23.25" customHeight="1" x14ac:dyDescent="0.2">
      <c r="A154" s="97">
        <f t="shared" si="8"/>
        <v>5.5999999999999979</v>
      </c>
      <c r="B154" s="104" t="s">
        <v>84</v>
      </c>
      <c r="C154" s="90">
        <v>4</v>
      </c>
      <c r="D154" s="96" t="s">
        <v>33</v>
      </c>
      <c r="E154" s="90">
        <v>0</v>
      </c>
      <c r="F154" s="92">
        <f t="shared" si="9"/>
        <v>0</v>
      </c>
      <c r="G154" s="93"/>
    </row>
    <row r="155" spans="1:7" ht="23.25" customHeight="1" x14ac:dyDescent="0.2">
      <c r="A155" s="97">
        <f t="shared" si="8"/>
        <v>5.6999999999999975</v>
      </c>
      <c r="B155" s="104" t="s">
        <v>85</v>
      </c>
      <c r="C155" s="90">
        <v>31</v>
      </c>
      <c r="D155" s="96" t="s">
        <v>33</v>
      </c>
      <c r="E155" s="90">
        <v>0</v>
      </c>
      <c r="F155" s="92">
        <f t="shared" si="9"/>
        <v>0</v>
      </c>
      <c r="G155" s="93">
        <f>SUM(F149:F155)</f>
        <v>0</v>
      </c>
    </row>
    <row r="156" spans="1:7" ht="23.25" customHeight="1" x14ac:dyDescent="0.2">
      <c r="A156" s="97"/>
      <c r="B156" s="98"/>
      <c r="C156" s="90"/>
      <c r="D156" s="105"/>
      <c r="E156" s="98"/>
      <c r="F156" s="98"/>
      <c r="G156" s="93"/>
    </row>
    <row r="157" spans="1:7" ht="23.25" customHeight="1" x14ac:dyDescent="0.2">
      <c r="A157" s="94">
        <v>3.9</v>
      </c>
      <c r="B157" s="95" t="s">
        <v>78</v>
      </c>
      <c r="C157" s="90"/>
      <c r="D157" s="91"/>
      <c r="E157" s="90"/>
      <c r="F157" s="92"/>
      <c r="G157" s="93"/>
    </row>
    <row r="158" spans="1:7" ht="23.25" customHeight="1" x14ac:dyDescent="0.2">
      <c r="A158" s="97">
        <v>4.0999999999999996</v>
      </c>
      <c r="B158" s="104" t="s">
        <v>87</v>
      </c>
      <c r="C158" s="90">
        <f>160+50+90</f>
        <v>300</v>
      </c>
      <c r="D158" s="96" t="s">
        <v>16</v>
      </c>
      <c r="E158" s="90">
        <v>0</v>
      </c>
      <c r="F158" s="92">
        <f>C158*E158</f>
        <v>0</v>
      </c>
      <c r="G158" s="93"/>
    </row>
    <row r="159" spans="1:7" ht="23.25" customHeight="1" x14ac:dyDescent="0.2">
      <c r="A159" s="97">
        <f>A158+0.1</f>
        <v>4.1999999999999993</v>
      </c>
      <c r="B159" s="104" t="s">
        <v>88</v>
      </c>
      <c r="C159" s="90">
        <v>10</v>
      </c>
      <c r="D159" s="96" t="s">
        <v>33</v>
      </c>
      <c r="E159" s="90">
        <v>0</v>
      </c>
      <c r="F159" s="92">
        <f>C159*E159</f>
        <v>0</v>
      </c>
      <c r="G159" s="93">
        <f>SUM(F158:F159)</f>
        <v>0</v>
      </c>
    </row>
    <row r="160" spans="1:7" ht="23.25" customHeight="1" x14ac:dyDescent="0.2">
      <c r="A160" s="97"/>
      <c r="B160" s="98"/>
      <c r="C160" s="90"/>
      <c r="D160" s="105"/>
      <c r="E160" s="98"/>
      <c r="F160" s="98"/>
      <c r="G160" s="93"/>
    </row>
    <row r="161" spans="1:7" ht="23.25" customHeight="1" x14ac:dyDescent="0.2">
      <c r="A161" s="94">
        <v>5</v>
      </c>
      <c r="B161" s="95" t="s">
        <v>86</v>
      </c>
      <c r="C161" s="90"/>
      <c r="D161" s="91"/>
      <c r="E161" s="90"/>
      <c r="F161" s="92"/>
      <c r="G161" s="93"/>
    </row>
    <row r="162" spans="1:7" ht="23.25" customHeight="1" x14ac:dyDescent="0.2">
      <c r="A162" s="97">
        <f>A161+0.1</f>
        <v>5.0999999999999996</v>
      </c>
      <c r="B162" s="104" t="s">
        <v>87</v>
      </c>
      <c r="C162" s="90">
        <f>C158</f>
        <v>300</v>
      </c>
      <c r="D162" s="96" t="s">
        <v>16</v>
      </c>
      <c r="E162" s="90">
        <v>0</v>
      </c>
      <c r="F162" s="92">
        <f>C162*E162</f>
        <v>0</v>
      </c>
      <c r="G162" s="93"/>
    </row>
    <row r="163" spans="1:7" ht="23.25" customHeight="1" x14ac:dyDescent="0.2">
      <c r="A163" s="97">
        <v>5.2</v>
      </c>
      <c r="B163" s="104" t="s">
        <v>88</v>
      </c>
      <c r="C163" s="90">
        <v>10</v>
      </c>
      <c r="D163" s="96" t="s">
        <v>33</v>
      </c>
      <c r="E163" s="90">
        <v>0</v>
      </c>
      <c r="F163" s="98">
        <f>C163*E163</f>
        <v>0</v>
      </c>
      <c r="G163" s="93">
        <f>SUM(F162:F163)</f>
        <v>0</v>
      </c>
    </row>
    <row r="164" spans="1:7" ht="23.25" customHeight="1" x14ac:dyDescent="0.2">
      <c r="A164" s="97"/>
      <c r="B164" s="98"/>
      <c r="C164" s="90"/>
      <c r="D164" s="105"/>
      <c r="E164" s="98"/>
      <c r="F164" s="98"/>
      <c r="G164" s="93"/>
    </row>
    <row r="165" spans="1:7" ht="57.75" customHeight="1" x14ac:dyDescent="0.2">
      <c r="A165" s="106">
        <v>6</v>
      </c>
      <c r="B165" s="107" t="s">
        <v>37</v>
      </c>
      <c r="C165" s="90">
        <v>1</v>
      </c>
      <c r="D165" s="96" t="s">
        <v>33</v>
      </c>
      <c r="E165" s="90">
        <v>0</v>
      </c>
      <c r="F165" s="98">
        <f>C165*E165</f>
        <v>0</v>
      </c>
      <c r="G165" s="93">
        <f>SUM(F165)</f>
        <v>0</v>
      </c>
    </row>
    <row r="166" spans="1:7" ht="18.600000000000001" customHeight="1" x14ac:dyDescent="0.2">
      <c r="A166" s="97"/>
      <c r="B166" s="98"/>
      <c r="C166" s="90"/>
      <c r="D166" s="105"/>
      <c r="E166" s="98"/>
      <c r="F166" s="98"/>
      <c r="G166" s="93"/>
    </row>
    <row r="167" spans="1:7" ht="60" customHeight="1" x14ac:dyDescent="0.2">
      <c r="A167" s="106">
        <v>7</v>
      </c>
      <c r="B167" s="107" t="s">
        <v>38</v>
      </c>
      <c r="C167" s="90">
        <v>11</v>
      </c>
      <c r="D167" s="96" t="s">
        <v>33</v>
      </c>
      <c r="E167" s="90">
        <v>0</v>
      </c>
      <c r="F167" s="98">
        <f>C167*E167</f>
        <v>0</v>
      </c>
      <c r="G167" s="93">
        <f>SUM(F167)</f>
        <v>0</v>
      </c>
    </row>
    <row r="168" spans="1:7" ht="18.600000000000001" customHeight="1" x14ac:dyDescent="0.2">
      <c r="A168" s="97"/>
      <c r="B168" s="98"/>
      <c r="C168" s="90"/>
      <c r="D168" s="105"/>
      <c r="E168" s="98"/>
      <c r="F168" s="98"/>
      <c r="G168" s="93"/>
    </row>
    <row r="169" spans="1:7" ht="43.5" customHeight="1" x14ac:dyDescent="0.2">
      <c r="A169" s="106">
        <v>8</v>
      </c>
      <c r="B169" s="107" t="s">
        <v>39</v>
      </c>
      <c r="C169" s="90">
        <v>5</v>
      </c>
      <c r="D169" s="96" t="s">
        <v>33</v>
      </c>
      <c r="E169" s="90">
        <v>0</v>
      </c>
      <c r="F169" s="98">
        <f>C169*E169</f>
        <v>0</v>
      </c>
      <c r="G169" s="93">
        <f>SUM(F169)</f>
        <v>0</v>
      </c>
    </row>
    <row r="170" spans="1:7" ht="18.600000000000001" customHeight="1" x14ac:dyDescent="0.2">
      <c r="A170" s="97"/>
      <c r="B170" s="98"/>
      <c r="C170" s="90"/>
      <c r="D170" s="105"/>
      <c r="E170" s="98"/>
      <c r="F170" s="98"/>
      <c r="G170" s="93"/>
    </row>
    <row r="171" spans="1:7" ht="43.5" customHeight="1" x14ac:dyDescent="0.2">
      <c r="A171" s="106">
        <v>9</v>
      </c>
      <c r="B171" s="107" t="s">
        <v>89</v>
      </c>
      <c r="C171" s="90">
        <v>2</v>
      </c>
      <c r="D171" s="96" t="s">
        <v>33</v>
      </c>
      <c r="E171" s="90">
        <v>0</v>
      </c>
      <c r="F171" s="98">
        <f>C171*E171</f>
        <v>0</v>
      </c>
      <c r="G171" s="93">
        <f>SUM(F171)</f>
        <v>0</v>
      </c>
    </row>
    <row r="172" spans="1:7" ht="21" customHeight="1" x14ac:dyDescent="0.2">
      <c r="A172" s="97"/>
      <c r="B172" s="104"/>
      <c r="C172" s="90"/>
      <c r="D172" s="96"/>
      <c r="E172" s="98"/>
      <c r="F172" s="98"/>
      <c r="G172" s="93"/>
    </row>
    <row r="173" spans="1:7" ht="41.25" customHeight="1" x14ac:dyDescent="0.2">
      <c r="A173" s="106">
        <v>10</v>
      </c>
      <c r="B173" s="107" t="s">
        <v>90</v>
      </c>
      <c r="C173" s="90">
        <v>110</v>
      </c>
      <c r="D173" s="96" t="s">
        <v>16</v>
      </c>
      <c r="E173" s="90">
        <v>0</v>
      </c>
      <c r="F173" s="90">
        <f>C173*E173</f>
        <v>0</v>
      </c>
      <c r="G173" s="93">
        <f>F173</f>
        <v>0</v>
      </c>
    </row>
    <row r="174" spans="1:7" ht="23.25" customHeight="1" thickBot="1" x14ac:dyDescent="0.25">
      <c r="A174" s="169"/>
      <c r="B174" s="170"/>
      <c r="C174" s="110"/>
      <c r="D174" s="171"/>
      <c r="E174" s="109"/>
      <c r="F174" s="109"/>
      <c r="G174" s="113"/>
    </row>
    <row r="175" spans="1:7" ht="41.25" customHeight="1" thickTop="1" x14ac:dyDescent="0.2">
      <c r="A175" s="163">
        <v>11</v>
      </c>
      <c r="B175" s="164" t="s">
        <v>91</v>
      </c>
      <c r="C175" s="165"/>
      <c r="D175" s="166"/>
      <c r="E175" s="167"/>
      <c r="F175" s="167"/>
      <c r="G175" s="168"/>
    </row>
    <row r="176" spans="1:7" ht="23.25" customHeight="1" x14ac:dyDescent="0.2">
      <c r="A176" s="97">
        <f t="shared" ref="A176:A181" si="10">A175+0.1</f>
        <v>11.1</v>
      </c>
      <c r="B176" s="104" t="s">
        <v>80</v>
      </c>
      <c r="C176" s="90">
        <v>5</v>
      </c>
      <c r="D176" s="96" t="s">
        <v>33</v>
      </c>
      <c r="E176" s="90">
        <v>0</v>
      </c>
      <c r="F176" s="92">
        <f t="shared" ref="F176:F181" si="11">C176*E176</f>
        <v>0</v>
      </c>
      <c r="G176" s="93"/>
    </row>
    <row r="177" spans="1:7" ht="23.25" customHeight="1" x14ac:dyDescent="0.2">
      <c r="A177" s="97">
        <f t="shared" si="10"/>
        <v>11.2</v>
      </c>
      <c r="B177" s="104" t="s">
        <v>81</v>
      </c>
      <c r="C177" s="90">
        <v>2</v>
      </c>
      <c r="D177" s="96" t="s">
        <v>33</v>
      </c>
      <c r="E177" s="90">
        <v>0</v>
      </c>
      <c r="F177" s="92">
        <f t="shared" si="11"/>
        <v>0</v>
      </c>
      <c r="G177" s="93"/>
    </row>
    <row r="178" spans="1:7" ht="23.25" customHeight="1" x14ac:dyDescent="0.2">
      <c r="A178" s="97">
        <f t="shared" si="10"/>
        <v>11.299999999999999</v>
      </c>
      <c r="B178" s="104" t="s">
        <v>82</v>
      </c>
      <c r="C178" s="90">
        <v>1</v>
      </c>
      <c r="D178" s="96" t="s">
        <v>33</v>
      </c>
      <c r="E178" s="90">
        <v>0</v>
      </c>
      <c r="F178" s="92">
        <f t="shared" si="11"/>
        <v>0</v>
      </c>
      <c r="G178" s="93"/>
    </row>
    <row r="179" spans="1:7" ht="23.25" customHeight="1" x14ac:dyDescent="0.2">
      <c r="A179" s="97">
        <f t="shared" si="10"/>
        <v>11.399999999999999</v>
      </c>
      <c r="B179" s="104" t="s">
        <v>83</v>
      </c>
      <c r="C179" s="90">
        <v>6</v>
      </c>
      <c r="D179" s="96" t="s">
        <v>33</v>
      </c>
      <c r="E179" s="90">
        <v>0</v>
      </c>
      <c r="F179" s="92">
        <f t="shared" si="11"/>
        <v>0</v>
      </c>
      <c r="G179" s="93"/>
    </row>
    <row r="180" spans="1:7" ht="23.25" customHeight="1" x14ac:dyDescent="0.2">
      <c r="A180" s="97">
        <f t="shared" si="10"/>
        <v>11.499999999999998</v>
      </c>
      <c r="B180" s="104" t="s">
        <v>84</v>
      </c>
      <c r="C180" s="90">
        <v>4</v>
      </c>
      <c r="D180" s="96" t="s">
        <v>33</v>
      </c>
      <c r="E180" s="90">
        <v>0</v>
      </c>
      <c r="F180" s="92">
        <f t="shared" si="11"/>
        <v>0</v>
      </c>
      <c r="G180" s="93"/>
    </row>
    <row r="181" spans="1:7" ht="23.25" customHeight="1" x14ac:dyDescent="0.2">
      <c r="A181" s="97">
        <f t="shared" si="10"/>
        <v>11.599999999999998</v>
      </c>
      <c r="B181" s="104" t="s">
        <v>85</v>
      </c>
      <c r="C181" s="90">
        <v>31</v>
      </c>
      <c r="D181" s="96" t="s">
        <v>33</v>
      </c>
      <c r="E181" s="90">
        <v>0</v>
      </c>
      <c r="F181" s="92">
        <f t="shared" si="11"/>
        <v>0</v>
      </c>
      <c r="G181" s="93">
        <f>SUM(F175:F181)</f>
        <v>0</v>
      </c>
    </row>
    <row r="182" spans="1:7" ht="23.25" customHeight="1" x14ac:dyDescent="0.2">
      <c r="A182" s="94"/>
      <c r="B182" s="95"/>
      <c r="C182" s="90"/>
      <c r="D182" s="96"/>
      <c r="E182" s="98"/>
      <c r="F182" s="98"/>
      <c r="G182" s="93"/>
    </row>
    <row r="183" spans="1:7" ht="43.5" customHeight="1" x14ac:dyDescent="0.2">
      <c r="A183" s="94">
        <v>12</v>
      </c>
      <c r="B183" s="95" t="s">
        <v>92</v>
      </c>
      <c r="C183" s="90">
        <v>8</v>
      </c>
      <c r="D183" s="96" t="s">
        <v>33</v>
      </c>
      <c r="E183" s="90">
        <v>0</v>
      </c>
      <c r="F183" s="90">
        <f>C183*E183</f>
        <v>0</v>
      </c>
      <c r="G183" s="93">
        <f>SUM(F183)</f>
        <v>0</v>
      </c>
    </row>
    <row r="184" spans="1:7" ht="23.25" customHeight="1" x14ac:dyDescent="0.2">
      <c r="A184" s="97"/>
      <c r="B184" s="98"/>
      <c r="C184" s="90"/>
      <c r="D184" s="91"/>
      <c r="E184" s="90"/>
      <c r="F184" s="92"/>
      <c r="G184" s="93"/>
    </row>
    <row r="185" spans="1:7" ht="23.25" customHeight="1" x14ac:dyDescent="0.2">
      <c r="A185" s="94">
        <v>13</v>
      </c>
      <c r="B185" s="95" t="s">
        <v>43</v>
      </c>
      <c r="C185" s="90">
        <v>1</v>
      </c>
      <c r="D185" s="96" t="s">
        <v>44</v>
      </c>
      <c r="E185" s="90">
        <v>0</v>
      </c>
      <c r="F185" s="90">
        <f>C185*E185</f>
        <v>0</v>
      </c>
      <c r="G185" s="93">
        <f>SUM(F184:F185)</f>
        <v>0</v>
      </c>
    </row>
    <row r="186" spans="1:7" ht="23.25" customHeight="1" x14ac:dyDescent="0.2">
      <c r="A186" s="97"/>
      <c r="B186" s="98"/>
      <c r="C186" s="90"/>
      <c r="D186" s="91"/>
      <c r="E186" s="90"/>
      <c r="F186" s="92"/>
      <c r="G186" s="93"/>
    </row>
    <row r="187" spans="1:7" ht="23.25" customHeight="1" x14ac:dyDescent="0.2">
      <c r="A187" s="94">
        <v>14</v>
      </c>
      <c r="B187" s="95" t="s">
        <v>69</v>
      </c>
      <c r="C187" s="90">
        <f>C125</f>
        <v>5828</v>
      </c>
      <c r="D187" s="96" t="s">
        <v>16</v>
      </c>
      <c r="E187" s="90">
        <v>0</v>
      </c>
      <c r="F187" s="90">
        <f>C187*E187</f>
        <v>0</v>
      </c>
      <c r="G187" s="93">
        <f>SUM(F186:F187)</f>
        <v>0</v>
      </c>
    </row>
    <row r="188" spans="1:7" ht="23.25" customHeight="1" x14ac:dyDescent="0.2">
      <c r="A188" s="97"/>
      <c r="B188" s="98"/>
      <c r="C188" s="90"/>
      <c r="D188" s="91"/>
      <c r="E188" s="90"/>
      <c r="F188" s="92"/>
      <c r="G188" s="93"/>
    </row>
    <row r="189" spans="1:7" ht="23.25" customHeight="1" x14ac:dyDescent="0.2">
      <c r="A189" s="94">
        <v>15</v>
      </c>
      <c r="B189" s="95" t="s">
        <v>45</v>
      </c>
      <c r="C189" s="90">
        <f>C125</f>
        <v>5828</v>
      </c>
      <c r="D189" s="96" t="s">
        <v>16</v>
      </c>
      <c r="E189" s="90">
        <f>E56</f>
        <v>0</v>
      </c>
      <c r="F189" s="90">
        <f>C189*E189</f>
        <v>0</v>
      </c>
      <c r="G189" s="93">
        <f>SUM(F188:F189)</f>
        <v>0</v>
      </c>
    </row>
    <row r="190" spans="1:7" ht="23.25" customHeight="1" x14ac:dyDescent="0.2">
      <c r="A190" s="97"/>
      <c r="B190" s="98"/>
      <c r="C190" s="90"/>
      <c r="D190" s="91"/>
      <c r="E190" s="90"/>
      <c r="F190" s="92"/>
      <c r="G190" s="93"/>
    </row>
    <row r="191" spans="1:7" ht="23.25" customHeight="1" x14ac:dyDescent="0.2">
      <c r="A191" s="94">
        <v>16</v>
      </c>
      <c r="B191" s="95" t="s">
        <v>93</v>
      </c>
      <c r="C191" s="90">
        <f>C189</f>
        <v>5828</v>
      </c>
      <c r="D191" s="96" t="s">
        <v>16</v>
      </c>
      <c r="E191" s="90">
        <v>0</v>
      </c>
      <c r="F191" s="90">
        <f>C191*E191</f>
        <v>0</v>
      </c>
      <c r="G191" s="93">
        <f>SUM(F190:F191)</f>
        <v>0</v>
      </c>
    </row>
    <row r="192" spans="1:7" ht="23.25" customHeight="1" thickBot="1" x14ac:dyDescent="0.25">
      <c r="A192" s="125"/>
      <c r="B192" s="126"/>
      <c r="C192" s="122"/>
      <c r="D192" s="127"/>
      <c r="E192" s="122"/>
      <c r="F192" s="128"/>
      <c r="G192" s="123"/>
    </row>
    <row r="193" spans="1:7" ht="23.25" customHeight="1" thickTop="1" thickBot="1" x14ac:dyDescent="0.25">
      <c r="A193" s="151"/>
      <c r="B193" s="152" t="s">
        <v>94</v>
      </c>
      <c r="C193" s="153"/>
      <c r="D193" s="153"/>
      <c r="E193" s="154"/>
      <c r="F193" s="154"/>
      <c r="G193" s="155">
        <f>SUM(G121:G192)</f>
        <v>0</v>
      </c>
    </row>
    <row r="194" spans="1:7" ht="23.25" customHeight="1" thickTop="1" thickBot="1" x14ac:dyDescent="0.25">
      <c r="A194" s="151"/>
      <c r="B194" s="152" t="s">
        <v>95</v>
      </c>
      <c r="C194" s="153"/>
      <c r="D194" s="153"/>
      <c r="E194" s="154"/>
      <c r="F194" s="156"/>
      <c r="G194" s="155">
        <f>G193+G119+G60</f>
        <v>0</v>
      </c>
    </row>
    <row r="195" spans="1:7" ht="23.25" customHeight="1" thickTop="1" thickBot="1" x14ac:dyDescent="0.25">
      <c r="A195" s="151"/>
      <c r="B195" s="152" t="s">
        <v>113</v>
      </c>
      <c r="C195" s="153"/>
      <c r="D195" s="153"/>
      <c r="E195" s="154"/>
      <c r="F195" s="156"/>
      <c r="G195" s="155">
        <f>G194+G120+G61</f>
        <v>0</v>
      </c>
    </row>
    <row r="196" spans="1:7" ht="21" customHeight="1" thickTop="1" x14ac:dyDescent="0.2">
      <c r="A196" s="129"/>
      <c r="B196" s="130"/>
      <c r="C196" s="131"/>
      <c r="D196" s="132"/>
      <c r="E196" s="131"/>
      <c r="F196" s="131"/>
      <c r="G196" s="133"/>
    </row>
    <row r="197" spans="1:7" ht="21" customHeight="1" x14ac:dyDescent="0.2">
      <c r="A197" s="134"/>
      <c r="B197" s="135" t="s">
        <v>96</v>
      </c>
      <c r="C197" s="136">
        <v>0.1</v>
      </c>
      <c r="D197" s="137"/>
      <c r="E197" s="138"/>
      <c r="F197" s="138">
        <f>C197*G194</f>
        <v>0</v>
      </c>
      <c r="G197" s="139"/>
    </row>
    <row r="198" spans="1:7" ht="21" customHeight="1" x14ac:dyDescent="0.2">
      <c r="A198" s="134"/>
      <c r="B198" s="135" t="s">
        <v>97</v>
      </c>
      <c r="C198" s="136">
        <v>2.5000000000000001E-2</v>
      </c>
      <c r="D198" s="137"/>
      <c r="E198" s="138"/>
      <c r="F198" s="138">
        <f>C198*G194</f>
        <v>0</v>
      </c>
      <c r="G198" s="139"/>
    </row>
    <row r="199" spans="1:7" ht="21" customHeight="1" x14ac:dyDescent="0.2">
      <c r="A199" s="134"/>
      <c r="B199" s="135" t="s">
        <v>98</v>
      </c>
      <c r="C199" s="136">
        <v>5.3500000000000013E-2</v>
      </c>
      <c r="D199" s="137"/>
      <c r="E199" s="138"/>
      <c r="F199" s="138">
        <f>C199*G194</f>
        <v>0</v>
      </c>
      <c r="G199" s="139"/>
    </row>
    <row r="200" spans="1:7" ht="21" customHeight="1" x14ac:dyDescent="0.2">
      <c r="A200" s="134"/>
      <c r="B200" s="135" t="s">
        <v>99</v>
      </c>
      <c r="C200" s="136">
        <v>3.5000000000000003E-2</v>
      </c>
      <c r="D200" s="137"/>
      <c r="E200" s="138"/>
      <c r="F200" s="138">
        <f>C200*G194</f>
        <v>0</v>
      </c>
      <c r="G200" s="139"/>
    </row>
    <row r="201" spans="1:7" ht="21" customHeight="1" x14ac:dyDescent="0.2">
      <c r="A201" s="134"/>
      <c r="B201" s="135" t="s">
        <v>100</v>
      </c>
      <c r="C201" s="136">
        <v>0.01</v>
      </c>
      <c r="D201" s="137"/>
      <c r="E201" s="138"/>
      <c r="F201" s="138">
        <f>C201*G194</f>
        <v>0</v>
      </c>
      <c r="G201" s="139"/>
    </row>
    <row r="202" spans="1:7" ht="21" customHeight="1" x14ac:dyDescent="0.2">
      <c r="A202" s="134"/>
      <c r="B202" s="135" t="s">
        <v>101</v>
      </c>
      <c r="C202" s="136">
        <v>0.05</v>
      </c>
      <c r="D202" s="137"/>
      <c r="E202" s="138"/>
      <c r="F202" s="138">
        <f>C202*G194</f>
        <v>0</v>
      </c>
      <c r="G202" s="139"/>
    </row>
    <row r="203" spans="1:7" ht="21" customHeight="1" x14ac:dyDescent="0.2">
      <c r="A203" s="140"/>
      <c r="B203" s="135" t="s">
        <v>102</v>
      </c>
      <c r="C203" s="136">
        <v>0.18</v>
      </c>
      <c r="D203" s="137"/>
      <c r="E203" s="138"/>
      <c r="F203" s="138">
        <f>C203*F197</f>
        <v>0</v>
      </c>
      <c r="G203" s="141"/>
    </row>
    <row r="204" spans="1:7" ht="21" customHeight="1" thickBot="1" x14ac:dyDescent="0.25">
      <c r="A204" s="142"/>
      <c r="B204" s="143"/>
      <c r="C204" s="144"/>
      <c r="D204" s="145"/>
      <c r="E204" s="146"/>
      <c r="F204" s="146"/>
      <c r="G204" s="147"/>
    </row>
    <row r="205" spans="1:7" ht="21" customHeight="1" thickTop="1" thickBot="1" x14ac:dyDescent="0.25">
      <c r="A205" s="157"/>
      <c r="B205" s="158" t="s">
        <v>103</v>
      </c>
      <c r="C205" s="159"/>
      <c r="D205" s="159"/>
      <c r="E205" s="160"/>
      <c r="F205" s="160"/>
      <c r="G205" s="161">
        <f>SUM(F197:F203)</f>
        <v>0</v>
      </c>
    </row>
    <row r="206" spans="1:7" ht="21" customHeight="1" thickTop="1" thickBot="1" x14ac:dyDescent="0.25">
      <c r="A206" s="71"/>
      <c r="B206" s="72"/>
      <c r="C206" s="73"/>
      <c r="D206" s="74"/>
      <c r="E206" s="75"/>
      <c r="F206" s="75"/>
      <c r="G206" s="76"/>
    </row>
    <row r="207" spans="1:7" ht="21" customHeight="1" thickTop="1" thickBot="1" x14ac:dyDescent="0.25">
      <c r="A207" s="157"/>
      <c r="B207" s="158" t="s">
        <v>117</v>
      </c>
      <c r="C207" s="159"/>
      <c r="D207" s="159"/>
      <c r="E207" s="160"/>
      <c r="F207" s="160"/>
      <c r="G207" s="161">
        <f>G194+G205</f>
        <v>0</v>
      </c>
    </row>
    <row r="208" spans="1:7" ht="21" customHeight="1" thickTop="1" thickBot="1" x14ac:dyDescent="0.25">
      <c r="A208" s="77"/>
      <c r="B208" s="72"/>
      <c r="C208" s="72"/>
      <c r="D208" s="72"/>
      <c r="E208" s="72"/>
      <c r="F208" s="72"/>
      <c r="G208" s="78"/>
    </row>
    <row r="209" spans="1:7" ht="21" customHeight="1" thickTop="1" thickBot="1" x14ac:dyDescent="0.25">
      <c r="A209" s="157"/>
      <c r="B209" s="158" t="s">
        <v>105</v>
      </c>
      <c r="C209" s="162">
        <v>0.03</v>
      </c>
      <c r="D209" s="159"/>
      <c r="E209" s="160"/>
      <c r="F209" s="160"/>
      <c r="G209" s="161">
        <f>C209*G205</f>
        <v>0</v>
      </c>
    </row>
    <row r="210" spans="1:7" ht="21" customHeight="1" thickTop="1" thickBot="1" x14ac:dyDescent="0.25">
      <c r="A210" s="71"/>
      <c r="B210" s="72"/>
      <c r="C210" s="79"/>
      <c r="D210" s="74"/>
      <c r="E210" s="75"/>
      <c r="F210" s="75"/>
      <c r="G210" s="76"/>
    </row>
    <row r="211" spans="1:7" ht="21" customHeight="1" thickTop="1" thickBot="1" x14ac:dyDescent="0.25">
      <c r="A211" s="157"/>
      <c r="B211" s="158" t="s">
        <v>106</v>
      </c>
      <c r="C211" s="162">
        <v>0.06</v>
      </c>
      <c r="D211" s="159"/>
      <c r="E211" s="160"/>
      <c r="F211" s="160"/>
      <c r="G211" s="161">
        <f>C211*G194</f>
        <v>0</v>
      </c>
    </row>
    <row r="212" spans="1:7" ht="21" customHeight="1" thickTop="1" thickBot="1" x14ac:dyDescent="0.25">
      <c r="A212" s="71"/>
      <c r="B212" s="72"/>
      <c r="C212" s="79"/>
      <c r="D212" s="74"/>
      <c r="E212" s="75"/>
      <c r="F212" s="75"/>
      <c r="G212" s="76"/>
    </row>
    <row r="213" spans="1:7" ht="21" customHeight="1" thickTop="1" thickBot="1" x14ac:dyDescent="0.25">
      <c r="A213" s="157"/>
      <c r="B213" s="158" t="s">
        <v>107</v>
      </c>
      <c r="C213" s="162">
        <v>0.05</v>
      </c>
      <c r="D213" s="159"/>
      <c r="E213" s="160"/>
      <c r="F213" s="160"/>
      <c r="G213" s="161">
        <f>G207*0.05</f>
        <v>0</v>
      </c>
    </row>
    <row r="214" spans="1:7" ht="21" customHeight="1" thickTop="1" thickBot="1" x14ac:dyDescent="0.25">
      <c r="A214" s="71"/>
      <c r="B214" s="72"/>
      <c r="C214" s="75"/>
      <c r="D214" s="74"/>
      <c r="E214" s="75"/>
      <c r="F214" s="75"/>
      <c r="G214" s="76"/>
    </row>
    <row r="215" spans="1:7" ht="21" customHeight="1" thickTop="1" thickBot="1" x14ac:dyDescent="0.25">
      <c r="A215" s="157"/>
      <c r="B215" s="158" t="s">
        <v>108</v>
      </c>
      <c r="C215" s="159"/>
      <c r="D215" s="159"/>
      <c r="E215" s="160"/>
      <c r="F215" s="160"/>
      <c r="G215" s="161">
        <f>G209+G207+G211+G213</f>
        <v>0</v>
      </c>
    </row>
    <row r="216" spans="1:7" ht="12.75" customHeight="1" thickTop="1" x14ac:dyDescent="0.2"/>
  </sheetData>
  <mergeCells count="5">
    <mergeCell ref="A1:G1"/>
    <mergeCell ref="A2:G2"/>
    <mergeCell ref="A3:G3"/>
    <mergeCell ref="A8:G8"/>
    <mergeCell ref="A9:G9"/>
  </mergeCells>
  <printOptions horizontalCentered="1"/>
  <pageMargins left="0.70866141732283472" right="0.70866141732283472" top="0.70866141732283472" bottom="0.9055118110236221" header="0.31496062992125984" footer="0.70866141732283472"/>
  <pageSetup scale="49" orientation="portrait" r:id="rId1"/>
  <headerFooter scaleWithDoc="0" alignWithMargins="0">
    <oddFooter>&amp;R&amp;P de &amp;N</oddFooter>
  </headerFooter>
  <rowBreaks count="3" manualBreakCount="3">
    <brk id="60" max="6" man="1"/>
    <brk id="174" max="6" man="1"/>
    <brk id="19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217"/>
  <sheetViews>
    <sheetView showGridLines="0" topLeftCell="A190" zoomScale="60" zoomScaleNormal="60" workbookViewId="0">
      <selection activeCell="M11" sqref="M11"/>
    </sheetView>
  </sheetViews>
  <sheetFormatPr baseColWidth="10" defaultColWidth="8.85546875" defaultRowHeight="12.75" customHeight="1" x14ac:dyDescent="0.2"/>
  <cols>
    <col min="1" max="1" width="11.28515625" style="1" customWidth="1"/>
    <col min="2" max="2" width="71.140625" style="1" customWidth="1"/>
    <col min="3" max="3" width="14.85546875" style="1" customWidth="1"/>
    <col min="4" max="4" width="8.85546875" style="1" customWidth="1"/>
    <col min="5" max="5" width="21" style="1" customWidth="1"/>
    <col min="6" max="6" width="21.85546875" style="1" customWidth="1"/>
    <col min="7" max="7" width="35.140625" style="1" customWidth="1"/>
    <col min="8" max="247" width="8.85546875" style="1" customWidth="1"/>
  </cols>
  <sheetData>
    <row r="1" spans="1:7" ht="18.600000000000001" customHeight="1" x14ac:dyDescent="0.2">
      <c r="A1" s="186" t="s">
        <v>0</v>
      </c>
      <c r="B1" s="187"/>
      <c r="C1" s="187"/>
      <c r="D1" s="187"/>
      <c r="E1" s="187"/>
      <c r="F1" s="187"/>
      <c r="G1" s="187"/>
    </row>
    <row r="2" spans="1:7" ht="18.600000000000001" customHeight="1" x14ac:dyDescent="0.2">
      <c r="A2" s="186" t="s">
        <v>1</v>
      </c>
      <c r="B2" s="187"/>
      <c r="C2" s="187"/>
      <c r="D2" s="187"/>
      <c r="E2" s="187"/>
      <c r="F2" s="187"/>
      <c r="G2" s="187"/>
    </row>
    <row r="3" spans="1:7" ht="18.600000000000001" customHeight="1" x14ac:dyDescent="0.2">
      <c r="A3" s="188" t="s">
        <v>2</v>
      </c>
      <c r="B3" s="189"/>
      <c r="C3" s="189"/>
      <c r="D3" s="189"/>
      <c r="E3" s="189"/>
      <c r="F3" s="189"/>
      <c r="G3" s="189"/>
    </row>
    <row r="4" spans="1:7" ht="18.600000000000001" customHeight="1" x14ac:dyDescent="0.2">
      <c r="A4" s="3"/>
      <c r="B4" s="2"/>
      <c r="C4" s="4"/>
      <c r="D4" s="5"/>
      <c r="E4" s="4"/>
      <c r="F4" s="5"/>
      <c r="G4" s="5"/>
    </row>
    <row r="5" spans="1:7" ht="18.600000000000001" customHeight="1" x14ac:dyDescent="0.2">
      <c r="A5" s="182" t="s">
        <v>109</v>
      </c>
      <c r="B5" s="183"/>
      <c r="C5" s="183"/>
      <c r="D5" s="183"/>
      <c r="E5" s="183"/>
      <c r="F5" s="183"/>
      <c r="G5" s="183"/>
    </row>
    <row r="6" spans="1:7" ht="18.600000000000001" customHeight="1" x14ac:dyDescent="0.2">
      <c r="A6" s="184" t="s">
        <v>110</v>
      </c>
      <c r="B6" s="185"/>
      <c r="C6" s="185"/>
      <c r="D6" s="185"/>
      <c r="E6" s="185"/>
      <c r="F6" s="185"/>
      <c r="G6" s="185"/>
    </row>
    <row r="7" spans="1:7" ht="18.600000000000001" customHeight="1" x14ac:dyDescent="0.2">
      <c r="A7" s="7"/>
      <c r="B7" s="7"/>
      <c r="C7" s="8"/>
      <c r="D7" s="9"/>
      <c r="E7" s="8"/>
      <c r="F7" s="10"/>
      <c r="G7" s="11"/>
    </row>
    <row r="8" spans="1:7" ht="18" customHeight="1" x14ac:dyDescent="0.2">
      <c r="A8" s="12" t="s">
        <v>3</v>
      </c>
      <c r="B8" s="12" t="s">
        <v>4</v>
      </c>
      <c r="C8" s="13" t="s">
        <v>5</v>
      </c>
      <c r="D8" s="12" t="s">
        <v>6</v>
      </c>
      <c r="E8" s="14" t="s">
        <v>7</v>
      </c>
      <c r="F8" s="12" t="s">
        <v>8</v>
      </c>
      <c r="G8" s="12" t="s">
        <v>9</v>
      </c>
    </row>
    <row r="9" spans="1:7" ht="18" customHeight="1" x14ac:dyDescent="0.2">
      <c r="A9" s="15"/>
      <c r="B9" s="15"/>
      <c r="C9" s="15"/>
      <c r="D9" s="15"/>
      <c r="E9" s="15"/>
      <c r="F9" s="15"/>
      <c r="G9" s="15"/>
    </row>
    <row r="10" spans="1:7" ht="32.450000000000003" customHeight="1" x14ac:dyDescent="0.2">
      <c r="A10" s="16" t="s">
        <v>10</v>
      </c>
      <c r="B10" s="17" t="s">
        <v>11</v>
      </c>
      <c r="C10" s="18"/>
      <c r="D10" s="19"/>
      <c r="E10" s="18"/>
      <c r="F10" s="20"/>
      <c r="G10" s="21"/>
    </row>
    <row r="11" spans="1:7" ht="18.600000000000001" customHeight="1" x14ac:dyDescent="0.2">
      <c r="A11" s="22">
        <v>1</v>
      </c>
      <c r="B11" s="23" t="s">
        <v>12</v>
      </c>
      <c r="C11" s="18">
        <v>2000</v>
      </c>
      <c r="D11" s="24" t="s">
        <v>13</v>
      </c>
      <c r="E11" s="18">
        <v>0</v>
      </c>
      <c r="F11" s="20">
        <f>C11*E11</f>
        <v>0</v>
      </c>
      <c r="G11" s="21">
        <f>SUM(F11)</f>
        <v>0</v>
      </c>
    </row>
    <row r="12" spans="1:7" ht="18.600000000000001" customHeight="1" x14ac:dyDescent="0.2">
      <c r="A12" s="25"/>
      <c r="B12" s="15"/>
      <c r="C12" s="18"/>
      <c r="D12" s="19"/>
      <c r="E12" s="18"/>
      <c r="F12" s="20"/>
      <c r="G12" s="21"/>
    </row>
    <row r="13" spans="1:7" ht="18.600000000000001" customHeight="1" x14ac:dyDescent="0.2">
      <c r="A13" s="22">
        <v>2</v>
      </c>
      <c r="B13" s="17" t="s">
        <v>14</v>
      </c>
      <c r="C13" s="18"/>
      <c r="D13" s="18"/>
      <c r="E13" s="21"/>
      <c r="F13" s="20"/>
      <c r="G13" s="26"/>
    </row>
    <row r="14" spans="1:7" ht="18.600000000000001" customHeight="1" x14ac:dyDescent="0.2">
      <c r="A14" s="25">
        <f>A13+0.1</f>
        <v>2.1</v>
      </c>
      <c r="B14" s="27" t="s">
        <v>15</v>
      </c>
      <c r="C14" s="18">
        <v>837.67</v>
      </c>
      <c r="D14" s="24" t="s">
        <v>16</v>
      </c>
      <c r="E14" s="18">
        <v>0</v>
      </c>
      <c r="F14" s="20">
        <f>C14*E14</f>
        <v>0</v>
      </c>
      <c r="G14" s="21">
        <f>SUM(F14)</f>
        <v>0</v>
      </c>
    </row>
    <row r="15" spans="1:7" ht="18.600000000000001" customHeight="1" x14ac:dyDescent="0.2">
      <c r="A15" s="25"/>
      <c r="B15" s="28"/>
      <c r="C15" s="18"/>
      <c r="D15" s="19"/>
      <c r="E15" s="18"/>
      <c r="F15" s="20"/>
      <c r="G15" s="26"/>
    </row>
    <row r="16" spans="1:7" ht="18.600000000000001" customHeight="1" x14ac:dyDescent="0.2">
      <c r="A16" s="22">
        <v>3</v>
      </c>
      <c r="B16" s="23" t="s">
        <v>17</v>
      </c>
      <c r="C16" s="18"/>
      <c r="D16" s="26"/>
      <c r="E16" s="21"/>
      <c r="F16" s="20"/>
      <c r="G16" s="26"/>
    </row>
    <row r="17" spans="1:7" ht="18.600000000000001" customHeight="1" x14ac:dyDescent="0.2">
      <c r="A17" s="25">
        <v>3.1</v>
      </c>
      <c r="B17" s="29" t="s">
        <v>18</v>
      </c>
      <c r="C17" s="18">
        <f>(13.52+12.09+22.37)*2</f>
        <v>95.960000000000008</v>
      </c>
      <c r="D17" s="24" t="s">
        <v>16</v>
      </c>
      <c r="E17" s="18">
        <v>0</v>
      </c>
      <c r="F17" s="20">
        <f t="shared" ref="F17:F25" si="0">C17*E17</f>
        <v>0</v>
      </c>
      <c r="G17" s="21"/>
    </row>
    <row r="18" spans="1:7" ht="18.600000000000001" customHeight="1" x14ac:dyDescent="0.2">
      <c r="A18" s="25">
        <f t="shared" ref="A18:A25" si="1">A17+0.1</f>
        <v>3.2</v>
      </c>
      <c r="B18" s="29" t="s">
        <v>19</v>
      </c>
      <c r="C18" s="18">
        <v>515.70000000000005</v>
      </c>
      <c r="D18" s="24" t="s">
        <v>20</v>
      </c>
      <c r="E18" s="18">
        <v>0</v>
      </c>
      <c r="F18" s="20">
        <f t="shared" si="0"/>
        <v>0</v>
      </c>
      <c r="G18" s="21"/>
    </row>
    <row r="19" spans="1:7" ht="18.600000000000001" customHeight="1" x14ac:dyDescent="0.2">
      <c r="A19" s="25">
        <f t="shared" si="1"/>
        <v>3.3000000000000003</v>
      </c>
      <c r="B19" s="29" t="s">
        <v>21</v>
      </c>
      <c r="C19" s="18">
        <f>(C14)*1.8*2.55+1000</f>
        <v>4844.9053000000004</v>
      </c>
      <c r="D19" s="24" t="s">
        <v>20</v>
      </c>
      <c r="E19" s="18">
        <v>0</v>
      </c>
      <c r="F19" s="20">
        <f t="shared" si="0"/>
        <v>0</v>
      </c>
      <c r="G19" s="21"/>
    </row>
    <row r="20" spans="1:7" ht="18.600000000000001" customHeight="1" x14ac:dyDescent="0.2">
      <c r="A20" s="25">
        <f t="shared" si="1"/>
        <v>3.4000000000000004</v>
      </c>
      <c r="B20" s="29" t="s">
        <v>22</v>
      </c>
      <c r="C20" s="18">
        <f>C14*1.8*0.15</f>
        <v>226.17089999999999</v>
      </c>
      <c r="D20" s="24" t="s">
        <v>23</v>
      </c>
      <c r="E20" s="18">
        <v>0</v>
      </c>
      <c r="F20" s="20">
        <f t="shared" si="0"/>
        <v>0</v>
      </c>
      <c r="G20" s="21"/>
    </row>
    <row r="21" spans="1:7" ht="18.600000000000001" customHeight="1" x14ac:dyDescent="0.2">
      <c r="A21" s="25">
        <f t="shared" si="1"/>
        <v>3.5000000000000004</v>
      </c>
      <c r="B21" s="27" t="s">
        <v>24</v>
      </c>
      <c r="C21" s="18">
        <f>C14*1.8*2.4-(C14*3.14*0.6*0.6)</f>
        <v>2671.8322319999997</v>
      </c>
      <c r="D21" s="24" t="s">
        <v>23</v>
      </c>
      <c r="E21" s="18">
        <v>0</v>
      </c>
      <c r="F21" s="20">
        <f t="shared" si="0"/>
        <v>0</v>
      </c>
      <c r="G21" s="21"/>
    </row>
    <row r="22" spans="1:7" ht="18.600000000000001" customHeight="1" x14ac:dyDescent="0.2">
      <c r="A22" s="25">
        <f t="shared" si="1"/>
        <v>3.6000000000000005</v>
      </c>
      <c r="B22" s="27" t="s">
        <v>25</v>
      </c>
      <c r="C22" s="18">
        <f>C14*1.8*0.3</f>
        <v>452.34179999999998</v>
      </c>
      <c r="D22" s="24" t="s">
        <v>23</v>
      </c>
      <c r="E22" s="18">
        <v>0</v>
      </c>
      <c r="F22" s="20">
        <f t="shared" si="0"/>
        <v>0</v>
      </c>
      <c r="G22" s="21"/>
    </row>
    <row r="23" spans="1:7" ht="18.600000000000001" customHeight="1" x14ac:dyDescent="0.2">
      <c r="A23" s="25">
        <f t="shared" si="1"/>
        <v>3.7000000000000006</v>
      </c>
      <c r="B23" s="29" t="s">
        <v>26</v>
      </c>
      <c r="C23" s="18">
        <f>C21</f>
        <v>2671.8322319999997</v>
      </c>
      <c r="D23" s="24" t="s">
        <v>23</v>
      </c>
      <c r="E23" s="18">
        <v>0</v>
      </c>
      <c r="F23" s="20">
        <f t="shared" si="0"/>
        <v>0</v>
      </c>
      <c r="G23" s="21"/>
    </row>
    <row r="24" spans="1:7" ht="18.600000000000001" customHeight="1" x14ac:dyDescent="0.2">
      <c r="A24" s="25">
        <f t="shared" si="1"/>
        <v>3.8000000000000007</v>
      </c>
      <c r="B24" s="29" t="s">
        <v>27</v>
      </c>
      <c r="C24" s="18">
        <f>C19*1.28</f>
        <v>6201.4787840000008</v>
      </c>
      <c r="D24" s="24" t="s">
        <v>28</v>
      </c>
      <c r="E24" s="18">
        <v>0</v>
      </c>
      <c r="F24" s="20">
        <f t="shared" si="0"/>
        <v>0</v>
      </c>
      <c r="G24" s="21"/>
    </row>
    <row r="25" spans="1:7" ht="18.600000000000001" customHeight="1" x14ac:dyDescent="0.2">
      <c r="A25" s="25">
        <f t="shared" si="1"/>
        <v>3.9000000000000008</v>
      </c>
      <c r="B25" s="29" t="s">
        <v>29</v>
      </c>
      <c r="C25" s="18">
        <f>C17*2.2</f>
        <v>211.11200000000002</v>
      </c>
      <c r="D25" s="24" t="s">
        <v>13</v>
      </c>
      <c r="E25" s="18">
        <v>0</v>
      </c>
      <c r="F25" s="20">
        <f t="shared" si="0"/>
        <v>0</v>
      </c>
      <c r="G25" s="21">
        <f>SUM(F17:F25)</f>
        <v>0</v>
      </c>
    </row>
    <row r="26" spans="1:7" ht="18.600000000000001" customHeight="1" x14ac:dyDescent="0.2">
      <c r="A26" s="25"/>
      <c r="B26" s="15"/>
      <c r="C26" s="18"/>
      <c r="D26" s="19"/>
      <c r="E26" s="18"/>
      <c r="F26" s="20"/>
      <c r="G26" s="21"/>
    </row>
    <row r="27" spans="1:7" ht="18.600000000000001" customHeight="1" x14ac:dyDescent="0.2">
      <c r="A27" s="22">
        <v>3.9</v>
      </c>
      <c r="B27" s="23" t="s">
        <v>30</v>
      </c>
      <c r="C27" s="18"/>
      <c r="D27" s="19"/>
      <c r="E27" s="18"/>
      <c r="F27" s="20"/>
      <c r="G27" s="21"/>
    </row>
    <row r="28" spans="1:7" ht="18.600000000000001" customHeight="1" x14ac:dyDescent="0.2">
      <c r="A28" s="25">
        <v>4.0999999999999996</v>
      </c>
      <c r="B28" s="29" t="s">
        <v>31</v>
      </c>
      <c r="C28" s="18">
        <f>C14</f>
        <v>837.67</v>
      </c>
      <c r="D28" s="24" t="s">
        <v>16</v>
      </c>
      <c r="E28" s="18">
        <v>0</v>
      </c>
      <c r="F28" s="20">
        <f>C28*E28</f>
        <v>0</v>
      </c>
      <c r="G28" s="21"/>
    </row>
    <row r="29" spans="1:7" ht="20.25" customHeight="1" x14ac:dyDescent="0.2">
      <c r="A29" s="25">
        <f>A28+0.1</f>
        <v>4.1999999999999993</v>
      </c>
      <c r="B29" s="29" t="s">
        <v>32</v>
      </c>
      <c r="C29" s="18">
        <v>4</v>
      </c>
      <c r="D29" s="24" t="s">
        <v>33</v>
      </c>
      <c r="E29" s="18">
        <v>0</v>
      </c>
      <c r="F29" s="20">
        <f>C29*E29</f>
        <v>0</v>
      </c>
      <c r="G29" s="21"/>
    </row>
    <row r="30" spans="1:7" ht="20.25" customHeight="1" x14ac:dyDescent="0.2">
      <c r="A30" s="25">
        <f>A29+0.1</f>
        <v>4.2999999999999989</v>
      </c>
      <c r="B30" s="29" t="s">
        <v>34</v>
      </c>
      <c r="C30" s="18">
        <v>2</v>
      </c>
      <c r="D30" s="24" t="s">
        <v>33</v>
      </c>
      <c r="E30" s="18">
        <v>0</v>
      </c>
      <c r="F30" s="20">
        <f>C30*E30</f>
        <v>0</v>
      </c>
      <c r="G30" s="21"/>
    </row>
    <row r="31" spans="1:7" ht="20.25" customHeight="1" x14ac:dyDescent="0.2">
      <c r="A31" s="25">
        <f>A30+0.1</f>
        <v>4.3999999999999986</v>
      </c>
      <c r="B31" s="29" t="s">
        <v>35</v>
      </c>
      <c r="C31" s="18">
        <v>17</v>
      </c>
      <c r="D31" s="24" t="s">
        <v>33</v>
      </c>
      <c r="E31" s="18">
        <v>0</v>
      </c>
      <c r="F31" s="20">
        <f>C31*E31</f>
        <v>0</v>
      </c>
      <c r="G31" s="21">
        <f>SUM(F28:F31)</f>
        <v>0</v>
      </c>
    </row>
    <row r="32" spans="1:7" ht="18.600000000000001" customHeight="1" x14ac:dyDescent="0.2">
      <c r="A32" s="25"/>
      <c r="B32" s="15"/>
      <c r="C32" s="18"/>
      <c r="D32" s="19"/>
      <c r="E32" s="18"/>
      <c r="F32" s="20"/>
      <c r="G32" s="21"/>
    </row>
    <row r="33" spans="1:7" ht="18.600000000000001" customHeight="1" x14ac:dyDescent="0.2">
      <c r="A33" s="22">
        <v>5</v>
      </c>
      <c r="B33" s="23" t="s">
        <v>36</v>
      </c>
      <c r="C33" s="18"/>
      <c r="D33" s="19"/>
      <c r="E33" s="18"/>
      <c r="F33" s="20"/>
      <c r="G33" s="21"/>
    </row>
    <row r="34" spans="1:7" ht="18.600000000000001" customHeight="1" x14ac:dyDescent="0.2">
      <c r="A34" s="25">
        <f>A33+0.1</f>
        <v>5.0999999999999996</v>
      </c>
      <c r="B34" s="29" t="s">
        <v>31</v>
      </c>
      <c r="C34" s="18">
        <f>C28</f>
        <v>837.67</v>
      </c>
      <c r="D34" s="24" t="s">
        <v>16</v>
      </c>
      <c r="E34" s="18">
        <v>0</v>
      </c>
      <c r="F34" s="20">
        <f>C34*E34</f>
        <v>0</v>
      </c>
      <c r="G34" s="21"/>
    </row>
    <row r="35" spans="1:7" ht="20.25" customHeight="1" x14ac:dyDescent="0.2">
      <c r="A35" s="25">
        <f>A34+0.1</f>
        <v>5.1999999999999993</v>
      </c>
      <c r="B35" s="29" t="s">
        <v>32</v>
      </c>
      <c r="C35" s="18">
        <f>C29</f>
        <v>4</v>
      </c>
      <c r="D35" s="24" t="s">
        <v>33</v>
      </c>
      <c r="E35" s="18">
        <v>0</v>
      </c>
      <c r="F35" s="20">
        <f>C35*E35</f>
        <v>0</v>
      </c>
      <c r="G35" s="21"/>
    </row>
    <row r="36" spans="1:7" ht="20.25" customHeight="1" x14ac:dyDescent="0.2">
      <c r="A36" s="25">
        <f>A35+0.1</f>
        <v>5.2999999999999989</v>
      </c>
      <c r="B36" s="29" t="s">
        <v>34</v>
      </c>
      <c r="C36" s="18">
        <f>C30</f>
        <v>2</v>
      </c>
      <c r="D36" s="24" t="s">
        <v>33</v>
      </c>
      <c r="E36" s="18">
        <v>0</v>
      </c>
      <c r="F36" s="20">
        <f>C36*E36</f>
        <v>0</v>
      </c>
      <c r="G36" s="21"/>
    </row>
    <row r="37" spans="1:7" ht="20.25" customHeight="1" x14ac:dyDescent="0.2">
      <c r="A37" s="25">
        <f>A36+0.1</f>
        <v>5.3999999999999986</v>
      </c>
      <c r="B37" s="29" t="s">
        <v>35</v>
      </c>
      <c r="C37" s="18">
        <f>C31</f>
        <v>17</v>
      </c>
      <c r="D37" s="24" t="s">
        <v>33</v>
      </c>
      <c r="E37" s="18">
        <v>0</v>
      </c>
      <c r="F37" s="20">
        <f>C37*E37</f>
        <v>0</v>
      </c>
      <c r="G37" s="21">
        <f>SUM(F34:F37)</f>
        <v>0</v>
      </c>
    </row>
    <row r="38" spans="1:7" ht="18.600000000000001" customHeight="1" x14ac:dyDescent="0.2">
      <c r="A38" s="25"/>
      <c r="B38" s="15"/>
      <c r="C38" s="18"/>
      <c r="D38" s="30"/>
      <c r="E38" s="15"/>
      <c r="F38" s="15"/>
      <c r="G38" s="21"/>
    </row>
    <row r="39" spans="1:7" ht="54" customHeight="1" x14ac:dyDescent="0.2">
      <c r="A39" s="31">
        <v>6</v>
      </c>
      <c r="B39" s="32" t="s">
        <v>37</v>
      </c>
      <c r="C39" s="18">
        <v>1</v>
      </c>
      <c r="D39" s="24" t="s">
        <v>33</v>
      </c>
      <c r="E39" s="18">
        <v>0</v>
      </c>
      <c r="F39" s="15">
        <f>C39*E39</f>
        <v>0</v>
      </c>
      <c r="G39" s="21">
        <f>SUM(F39)</f>
        <v>0</v>
      </c>
    </row>
    <row r="40" spans="1:7" ht="18.600000000000001" customHeight="1" x14ac:dyDescent="0.2">
      <c r="A40" s="25"/>
      <c r="B40" s="15"/>
      <c r="C40" s="18"/>
      <c r="D40" s="30"/>
      <c r="E40" s="15"/>
      <c r="F40" s="15"/>
      <c r="G40" s="21"/>
    </row>
    <row r="41" spans="1:7" ht="54" customHeight="1" x14ac:dyDescent="0.2">
      <c r="A41" s="31">
        <v>7</v>
      </c>
      <c r="B41" s="32" t="s">
        <v>38</v>
      </c>
      <c r="C41" s="18">
        <v>1</v>
      </c>
      <c r="D41" s="24" t="s">
        <v>33</v>
      </c>
      <c r="E41" s="18">
        <v>0</v>
      </c>
      <c r="F41" s="15">
        <f>C41*E41</f>
        <v>0</v>
      </c>
      <c r="G41" s="21">
        <f>SUM(F41)</f>
        <v>0</v>
      </c>
    </row>
    <row r="42" spans="1:7" ht="18.600000000000001" customHeight="1" x14ac:dyDescent="0.2">
      <c r="A42" s="25"/>
      <c r="B42" s="15"/>
      <c r="C42" s="18"/>
      <c r="D42" s="30"/>
      <c r="E42" s="15"/>
      <c r="F42" s="15"/>
      <c r="G42" s="21"/>
    </row>
    <row r="43" spans="1:7" ht="36.75" customHeight="1" x14ac:dyDescent="0.2">
      <c r="A43" s="31">
        <v>8</v>
      </c>
      <c r="B43" s="32" t="s">
        <v>39</v>
      </c>
      <c r="C43" s="18">
        <v>1</v>
      </c>
      <c r="D43" s="24" t="s">
        <v>33</v>
      </c>
      <c r="E43" s="18">
        <v>0</v>
      </c>
      <c r="F43" s="15">
        <f>C43*E43</f>
        <v>0</v>
      </c>
      <c r="G43" s="21">
        <f>SUM(F43)</f>
        <v>0</v>
      </c>
    </row>
    <row r="44" spans="1:7" ht="18.600000000000001" customHeight="1" x14ac:dyDescent="0.2">
      <c r="A44" s="25"/>
      <c r="B44" s="15"/>
      <c r="C44" s="18"/>
      <c r="D44" s="30"/>
      <c r="E44" s="15"/>
      <c r="F44" s="15"/>
      <c r="G44" s="21"/>
    </row>
    <row r="45" spans="1:7" ht="18.600000000000001" customHeight="1" x14ac:dyDescent="0.2">
      <c r="A45" s="22">
        <v>9</v>
      </c>
      <c r="B45" s="23" t="s">
        <v>40</v>
      </c>
      <c r="C45" s="18">
        <f>SUM(C31)</f>
        <v>17</v>
      </c>
      <c r="D45" s="24" t="s">
        <v>33</v>
      </c>
      <c r="E45" s="18">
        <v>0</v>
      </c>
      <c r="F45" s="15">
        <f>C45*E45</f>
        <v>0</v>
      </c>
      <c r="G45" s="21">
        <f>SUM(F45)</f>
        <v>0</v>
      </c>
    </row>
    <row r="46" spans="1:7" ht="18.600000000000001" customHeight="1" x14ac:dyDescent="0.2">
      <c r="A46" s="22"/>
      <c r="B46" s="23"/>
      <c r="C46" s="18"/>
      <c r="D46" s="24"/>
      <c r="E46" s="15"/>
      <c r="F46" s="15"/>
      <c r="G46" s="21"/>
    </row>
    <row r="47" spans="1:7" ht="36" customHeight="1" x14ac:dyDescent="0.2">
      <c r="A47" s="22">
        <v>10</v>
      </c>
      <c r="B47" s="23" t="s">
        <v>41</v>
      </c>
      <c r="C47" s="18">
        <v>4</v>
      </c>
      <c r="D47" s="24" t="s">
        <v>33</v>
      </c>
      <c r="E47" s="18">
        <v>0</v>
      </c>
      <c r="F47" s="15">
        <f>C47*E47</f>
        <v>0</v>
      </c>
      <c r="G47" s="21">
        <f>SUM(F47)</f>
        <v>0</v>
      </c>
    </row>
    <row r="48" spans="1:7" ht="18.600000000000001" customHeight="1" x14ac:dyDescent="0.2">
      <c r="A48" s="25"/>
      <c r="B48" s="15"/>
      <c r="C48" s="18"/>
      <c r="D48" s="19"/>
      <c r="E48" s="18"/>
      <c r="F48" s="20"/>
      <c r="G48" s="21"/>
    </row>
    <row r="49" spans="1:7" ht="36" customHeight="1" x14ac:dyDescent="0.2">
      <c r="A49" s="22">
        <v>11</v>
      </c>
      <c r="B49" s="23" t="s">
        <v>42</v>
      </c>
      <c r="C49" s="18">
        <v>2</v>
      </c>
      <c r="D49" s="24" t="s">
        <v>33</v>
      </c>
      <c r="E49" s="18">
        <v>0</v>
      </c>
      <c r="F49" s="15">
        <f>C49*E49</f>
        <v>0</v>
      </c>
      <c r="G49" s="21">
        <f>SUM(F49)</f>
        <v>0</v>
      </c>
    </row>
    <row r="50" spans="1:7" ht="18.600000000000001" customHeight="1" x14ac:dyDescent="0.2">
      <c r="A50" s="25"/>
      <c r="B50" s="15"/>
      <c r="C50" s="18"/>
      <c r="D50" s="19"/>
      <c r="E50" s="18"/>
      <c r="F50" s="20"/>
      <c r="G50" s="21"/>
    </row>
    <row r="51" spans="1:7" ht="17.25" customHeight="1" x14ac:dyDescent="0.2">
      <c r="A51" s="22">
        <v>12</v>
      </c>
      <c r="B51" s="23" t="s">
        <v>43</v>
      </c>
      <c r="C51" s="18">
        <v>1</v>
      </c>
      <c r="D51" s="24" t="s">
        <v>44</v>
      </c>
      <c r="E51" s="18">
        <v>0</v>
      </c>
      <c r="F51" s="18">
        <f>C51*E51</f>
        <v>0</v>
      </c>
      <c r="G51" s="21">
        <f>SUM(F51)</f>
        <v>0</v>
      </c>
    </row>
    <row r="52" spans="1:7" ht="18.600000000000001" customHeight="1" x14ac:dyDescent="0.2">
      <c r="A52" s="25"/>
      <c r="B52" s="15"/>
      <c r="C52" s="18"/>
      <c r="D52" s="19"/>
      <c r="E52" s="18"/>
      <c r="F52" s="20"/>
      <c r="G52" s="21"/>
    </row>
    <row r="53" spans="1:7" ht="18.600000000000001" customHeight="1" x14ac:dyDescent="0.2">
      <c r="A53" s="22">
        <v>13</v>
      </c>
      <c r="B53" s="23" t="s">
        <v>45</v>
      </c>
      <c r="C53" s="18">
        <f>C14</f>
        <v>837.67</v>
      </c>
      <c r="D53" s="24" t="s">
        <v>16</v>
      </c>
      <c r="E53" s="18">
        <v>0</v>
      </c>
      <c r="F53" s="18">
        <f>C53*E53</f>
        <v>0</v>
      </c>
      <c r="G53" s="21">
        <f>SUM(F53)</f>
        <v>0</v>
      </c>
    </row>
    <row r="54" spans="1:7" ht="18.600000000000001" customHeight="1" x14ac:dyDescent="0.2">
      <c r="A54" s="25"/>
      <c r="B54" s="15"/>
      <c r="C54" s="18"/>
      <c r="D54" s="19"/>
      <c r="E54" s="18"/>
      <c r="F54" s="20"/>
      <c r="G54" s="21"/>
    </row>
    <row r="55" spans="1:7" ht="18.600000000000001" customHeight="1" x14ac:dyDescent="0.2">
      <c r="A55" s="22">
        <v>14</v>
      </c>
      <c r="B55" s="23" t="s">
        <v>46</v>
      </c>
      <c r="C55" s="18">
        <v>1</v>
      </c>
      <c r="D55" s="24" t="s">
        <v>44</v>
      </c>
      <c r="E55" s="18">
        <v>0</v>
      </c>
      <c r="F55" s="18">
        <f>C55*E55</f>
        <v>0</v>
      </c>
      <c r="G55" s="21">
        <f>SUM(F55)</f>
        <v>0</v>
      </c>
    </row>
    <row r="56" spans="1:7" ht="18.600000000000001" customHeight="1" x14ac:dyDescent="0.2">
      <c r="A56" s="33"/>
      <c r="B56" s="15"/>
      <c r="C56" s="18"/>
      <c r="D56" s="19"/>
      <c r="E56" s="18"/>
      <c r="F56" s="20"/>
      <c r="G56" s="21"/>
    </row>
    <row r="57" spans="1:7" ht="18.600000000000001" customHeight="1" x14ac:dyDescent="0.2">
      <c r="A57" s="34"/>
      <c r="B57" s="35" t="s">
        <v>47</v>
      </c>
      <c r="C57" s="36"/>
      <c r="D57" s="36"/>
      <c r="E57" s="37"/>
      <c r="F57" s="37"/>
      <c r="G57" s="37">
        <f>SUM(G10:G56)</f>
        <v>0</v>
      </c>
    </row>
    <row r="58" spans="1:7" ht="18.600000000000001" customHeight="1" x14ac:dyDescent="0.2">
      <c r="A58" s="33"/>
      <c r="B58" s="15"/>
      <c r="C58" s="18"/>
      <c r="D58" s="19"/>
      <c r="E58" s="18"/>
      <c r="F58" s="20"/>
      <c r="G58" s="21"/>
    </row>
    <row r="59" spans="1:7" ht="18.600000000000001" customHeight="1" x14ac:dyDescent="0.2">
      <c r="A59" s="16" t="s">
        <v>48</v>
      </c>
      <c r="B59" s="17" t="s">
        <v>49</v>
      </c>
      <c r="C59" s="18"/>
      <c r="D59" s="19"/>
      <c r="E59" s="18"/>
      <c r="F59" s="20"/>
      <c r="G59" s="21"/>
    </row>
    <row r="60" spans="1:7" ht="18.600000000000001" customHeight="1" x14ac:dyDescent="0.2">
      <c r="A60" s="22">
        <v>1</v>
      </c>
      <c r="B60" s="23" t="s">
        <v>12</v>
      </c>
      <c r="C60" s="18">
        <v>1000</v>
      </c>
      <c r="D60" s="24" t="s">
        <v>13</v>
      </c>
      <c r="E60" s="18">
        <v>0</v>
      </c>
      <c r="F60" s="20">
        <f>C60*E60</f>
        <v>0</v>
      </c>
      <c r="G60" s="21">
        <f>SUM(F60)</f>
        <v>0</v>
      </c>
    </row>
    <row r="61" spans="1:7" ht="18.600000000000001" customHeight="1" x14ac:dyDescent="0.2">
      <c r="A61" s="25"/>
      <c r="B61" s="15"/>
      <c r="C61" s="18"/>
      <c r="D61" s="19"/>
      <c r="E61" s="18"/>
      <c r="F61" s="20"/>
      <c r="G61" s="21"/>
    </row>
    <row r="62" spans="1:7" ht="18.600000000000001" customHeight="1" x14ac:dyDescent="0.2">
      <c r="A62" s="22">
        <v>2</v>
      </c>
      <c r="B62" s="17" t="s">
        <v>14</v>
      </c>
      <c r="C62" s="18"/>
      <c r="D62" s="18"/>
      <c r="E62" s="21"/>
      <c r="F62" s="20"/>
      <c r="G62" s="26"/>
    </row>
    <row r="63" spans="1:7" ht="18.600000000000001" customHeight="1" x14ac:dyDescent="0.2">
      <c r="A63" s="25">
        <f>A62+0.1</f>
        <v>2.1</v>
      </c>
      <c r="B63" s="27" t="s">
        <v>15</v>
      </c>
      <c r="C63" s="18">
        <f>SUM(C74:C75)</f>
        <v>3434.6459340000001</v>
      </c>
      <c r="D63" s="24" t="s">
        <v>16</v>
      </c>
      <c r="E63" s="18">
        <v>0</v>
      </c>
      <c r="F63" s="20">
        <f>C63*E63</f>
        <v>0</v>
      </c>
      <c r="G63" s="21">
        <f>SUM(F63)</f>
        <v>0</v>
      </c>
    </row>
    <row r="64" spans="1:7" ht="18.600000000000001" customHeight="1" x14ac:dyDescent="0.2">
      <c r="A64" s="25"/>
      <c r="B64" s="28"/>
      <c r="C64" s="18"/>
      <c r="D64" s="19"/>
      <c r="E64" s="18"/>
      <c r="F64" s="20"/>
      <c r="G64" s="26"/>
    </row>
    <row r="65" spans="1:7" ht="18.600000000000001" customHeight="1" x14ac:dyDescent="0.2">
      <c r="A65" s="22">
        <v>3</v>
      </c>
      <c r="B65" s="23" t="s">
        <v>17</v>
      </c>
      <c r="C65" s="18"/>
      <c r="D65" s="26"/>
      <c r="E65" s="21"/>
      <c r="F65" s="20"/>
      <c r="G65" s="26"/>
    </row>
    <row r="66" spans="1:7" ht="18.600000000000001" customHeight="1" x14ac:dyDescent="0.2">
      <c r="A66" s="25">
        <f t="shared" ref="A66:A71" si="2">A65+0.1</f>
        <v>3.1</v>
      </c>
      <c r="B66" s="29" t="s">
        <v>18</v>
      </c>
      <c r="C66" s="18">
        <f>(C63-C75)*2</f>
        <v>3374.600668</v>
      </c>
      <c r="D66" s="24" t="s">
        <v>16</v>
      </c>
      <c r="E66" s="18">
        <v>0</v>
      </c>
      <c r="F66" s="20">
        <f t="shared" ref="F66:F71" si="3">C66*E66</f>
        <v>0</v>
      </c>
      <c r="G66" s="21"/>
    </row>
    <row r="67" spans="1:7" ht="18.600000000000001" customHeight="1" x14ac:dyDescent="0.2">
      <c r="A67" s="25">
        <f t="shared" si="2"/>
        <v>3.2</v>
      </c>
      <c r="B67" s="29" t="s">
        <v>21</v>
      </c>
      <c r="C67" s="18">
        <f>(C63-C75)*1.2*2.5</f>
        <v>5061.9010019999996</v>
      </c>
      <c r="D67" s="24" t="s">
        <v>20</v>
      </c>
      <c r="E67" s="18">
        <v>0</v>
      </c>
      <c r="F67" s="20">
        <f t="shared" si="3"/>
        <v>0</v>
      </c>
      <c r="G67" s="21"/>
    </row>
    <row r="68" spans="1:7" ht="18.600000000000001" customHeight="1" x14ac:dyDescent="0.2">
      <c r="A68" s="25">
        <f t="shared" si="2"/>
        <v>3.3000000000000003</v>
      </c>
      <c r="B68" s="27" t="s">
        <v>50</v>
      </c>
      <c r="C68" s="18">
        <f>C69</f>
        <v>5006.7262810781995</v>
      </c>
      <c r="D68" s="24" t="s">
        <v>23</v>
      </c>
      <c r="E68" s="18">
        <v>0</v>
      </c>
      <c r="F68" s="20">
        <f t="shared" si="3"/>
        <v>0</v>
      </c>
      <c r="G68" s="21"/>
    </row>
    <row r="69" spans="1:7" ht="18.600000000000001" customHeight="1" x14ac:dyDescent="0.2">
      <c r="A69" s="25">
        <f t="shared" si="2"/>
        <v>3.4000000000000004</v>
      </c>
      <c r="B69" s="29" t="s">
        <v>26</v>
      </c>
      <c r="C69" s="18">
        <f>(C63-C75)*2.9673</f>
        <v>5006.7262810781995</v>
      </c>
      <c r="D69" s="24" t="s">
        <v>23</v>
      </c>
      <c r="E69" s="18">
        <v>0</v>
      </c>
      <c r="F69" s="20">
        <f t="shared" si="3"/>
        <v>0</v>
      </c>
      <c r="G69" s="21"/>
    </row>
    <row r="70" spans="1:7" ht="18.600000000000001" customHeight="1" x14ac:dyDescent="0.2">
      <c r="A70" s="25">
        <f t="shared" si="2"/>
        <v>3.5000000000000004</v>
      </c>
      <c r="B70" s="29" t="s">
        <v>27</v>
      </c>
      <c r="C70" s="18">
        <f>C67*1.3</f>
        <v>6580.4713025999999</v>
      </c>
      <c r="D70" s="24" t="s">
        <v>28</v>
      </c>
      <c r="E70" s="18">
        <v>0</v>
      </c>
      <c r="F70" s="20">
        <f t="shared" si="3"/>
        <v>0</v>
      </c>
      <c r="G70" s="21"/>
    </row>
    <row r="71" spans="1:7" ht="18.600000000000001" customHeight="1" x14ac:dyDescent="0.2">
      <c r="A71" s="25">
        <f t="shared" si="2"/>
        <v>3.6000000000000005</v>
      </c>
      <c r="B71" s="29" t="s">
        <v>51</v>
      </c>
      <c r="C71" s="18">
        <f>C74*3.5</f>
        <v>5905.5511690000003</v>
      </c>
      <c r="D71" s="24" t="s">
        <v>13</v>
      </c>
      <c r="E71" s="18">
        <v>0</v>
      </c>
      <c r="F71" s="20">
        <f t="shared" si="3"/>
        <v>0</v>
      </c>
      <c r="G71" s="38">
        <f>SUM(F66:F71)</f>
        <v>0</v>
      </c>
    </row>
    <row r="72" spans="1:7" ht="18.600000000000001" customHeight="1" x14ac:dyDescent="0.2">
      <c r="A72" s="25"/>
      <c r="B72" s="39"/>
      <c r="C72" s="18"/>
      <c r="D72" s="26"/>
      <c r="E72" s="21"/>
      <c r="F72" s="20"/>
      <c r="G72" s="38"/>
    </row>
    <row r="73" spans="1:7" ht="18.600000000000001" customHeight="1" x14ac:dyDescent="0.2">
      <c r="A73" s="22">
        <v>4</v>
      </c>
      <c r="B73" s="23" t="s">
        <v>30</v>
      </c>
      <c r="C73" s="18"/>
      <c r="D73" s="26"/>
      <c r="E73" s="21"/>
      <c r="F73" s="20"/>
      <c r="G73" s="38"/>
    </row>
    <row r="74" spans="1:7" ht="19.5" customHeight="1" x14ac:dyDescent="0.2">
      <c r="A74" s="25">
        <f>A73+0.1</f>
        <v>4.0999999999999996</v>
      </c>
      <c r="B74" s="29" t="s">
        <v>52</v>
      </c>
      <c r="C74" s="18">
        <v>1687.300334</v>
      </c>
      <c r="D74" s="24" t="s">
        <v>16</v>
      </c>
      <c r="E74" s="18">
        <v>0</v>
      </c>
      <c r="F74" s="20">
        <f>C74*E74</f>
        <v>0</v>
      </c>
      <c r="G74" s="38"/>
    </row>
    <row r="75" spans="1:7" ht="18.600000000000001" customHeight="1" x14ac:dyDescent="0.2">
      <c r="A75" s="25">
        <f>A74+0.1</f>
        <v>4.1999999999999993</v>
      </c>
      <c r="B75" s="29" t="s">
        <v>53</v>
      </c>
      <c r="C75" s="18">
        <v>1747.3456000000001</v>
      </c>
      <c r="D75" s="24" t="s">
        <v>16</v>
      </c>
      <c r="E75" s="18">
        <v>0</v>
      </c>
      <c r="F75" s="20">
        <f>C75*E75</f>
        <v>0</v>
      </c>
      <c r="G75" s="38"/>
    </row>
    <row r="76" spans="1:7" ht="18.600000000000001" customHeight="1" x14ac:dyDescent="0.2">
      <c r="A76" s="25">
        <f>A75+0.1</f>
        <v>4.2999999999999989</v>
      </c>
      <c r="B76" s="29" t="s">
        <v>54</v>
      </c>
      <c r="C76" s="18">
        <v>13</v>
      </c>
      <c r="D76" s="24" t="s">
        <v>33</v>
      </c>
      <c r="E76" s="18">
        <v>0</v>
      </c>
      <c r="F76" s="20">
        <f>C76*E76</f>
        <v>0</v>
      </c>
      <c r="G76" s="38"/>
    </row>
    <row r="77" spans="1:7" ht="18.600000000000001" customHeight="1" x14ac:dyDescent="0.2">
      <c r="A77" s="25">
        <f>A76+0.1</f>
        <v>4.3999999999999986</v>
      </c>
      <c r="B77" s="29" t="s">
        <v>55</v>
      </c>
      <c r="C77" s="18">
        <v>13</v>
      </c>
      <c r="D77" s="24" t="s">
        <v>33</v>
      </c>
      <c r="E77" s="18"/>
      <c r="F77" s="20">
        <f>C77*E77</f>
        <v>0</v>
      </c>
      <c r="G77" s="38">
        <f>SUM(F74:F77)</f>
        <v>0</v>
      </c>
    </row>
    <row r="78" spans="1:7" ht="18.600000000000001" customHeight="1" x14ac:dyDescent="0.2">
      <c r="A78" s="25"/>
      <c r="B78" s="29"/>
      <c r="C78" s="18"/>
      <c r="D78" s="24"/>
      <c r="E78" s="18"/>
      <c r="F78" s="20"/>
      <c r="G78" s="38"/>
    </row>
    <row r="79" spans="1:7" ht="16.5" customHeight="1" x14ac:dyDescent="0.2">
      <c r="A79" s="22">
        <v>5</v>
      </c>
      <c r="B79" s="23" t="s">
        <v>36</v>
      </c>
      <c r="C79" s="18"/>
      <c r="D79" s="19"/>
      <c r="E79" s="18"/>
      <c r="F79" s="20"/>
      <c r="G79" s="21"/>
    </row>
    <row r="80" spans="1:7" ht="19.5" customHeight="1" x14ac:dyDescent="0.2">
      <c r="A80" s="25">
        <f>A79+0.1</f>
        <v>5.0999999999999996</v>
      </c>
      <c r="B80" s="29" t="s">
        <v>52</v>
      </c>
      <c r="C80" s="18">
        <v>1687.300334</v>
      </c>
      <c r="D80" s="24" t="s">
        <v>16</v>
      </c>
      <c r="E80" s="18">
        <v>0</v>
      </c>
      <c r="F80" s="20">
        <f>C80*E80</f>
        <v>0</v>
      </c>
      <c r="G80" s="38"/>
    </row>
    <row r="81" spans="1:7" ht="18.600000000000001" customHeight="1" x14ac:dyDescent="0.2">
      <c r="A81" s="25">
        <f>A80+0.1</f>
        <v>5.1999999999999993</v>
      </c>
      <c r="B81" s="29" t="s">
        <v>54</v>
      </c>
      <c r="C81" s="18">
        <v>13</v>
      </c>
      <c r="D81" s="24" t="s">
        <v>33</v>
      </c>
      <c r="E81" s="18">
        <v>0</v>
      </c>
      <c r="F81" s="20">
        <f>C81*E81</f>
        <v>0</v>
      </c>
      <c r="G81" s="38"/>
    </row>
    <row r="82" spans="1:7" ht="18.600000000000001" customHeight="1" x14ac:dyDescent="0.2">
      <c r="A82" s="25">
        <f>A81+0.1</f>
        <v>5.2999999999999989</v>
      </c>
      <c r="B82" s="29" t="s">
        <v>55</v>
      </c>
      <c r="C82" s="18">
        <v>13</v>
      </c>
      <c r="D82" s="24" t="s">
        <v>33</v>
      </c>
      <c r="E82" s="18">
        <v>0</v>
      </c>
      <c r="F82" s="20">
        <f>C82*E82</f>
        <v>0</v>
      </c>
      <c r="G82" s="38">
        <f>SUM(F80:F82)</f>
        <v>0</v>
      </c>
    </row>
    <row r="83" spans="1:7" ht="18.600000000000001" customHeight="1" x14ac:dyDescent="0.2">
      <c r="A83" s="25"/>
      <c r="B83" s="39"/>
      <c r="C83" s="18"/>
      <c r="D83" s="26"/>
      <c r="E83" s="21"/>
      <c r="F83" s="20"/>
      <c r="G83" s="38"/>
    </row>
    <row r="84" spans="1:7" ht="36" customHeight="1" x14ac:dyDescent="0.2">
      <c r="A84" s="31">
        <v>6</v>
      </c>
      <c r="B84" s="23" t="s">
        <v>56</v>
      </c>
      <c r="C84" s="18">
        <v>25</v>
      </c>
      <c r="D84" s="24" t="s">
        <v>33</v>
      </c>
      <c r="E84" s="18">
        <v>0</v>
      </c>
      <c r="F84" s="20">
        <f>C84*E84</f>
        <v>0</v>
      </c>
      <c r="G84" s="38">
        <f>SUM(F84)</f>
        <v>0</v>
      </c>
    </row>
    <row r="85" spans="1:7" ht="18.600000000000001" customHeight="1" x14ac:dyDescent="0.2">
      <c r="A85" s="25"/>
      <c r="B85" s="39"/>
      <c r="C85" s="18"/>
      <c r="D85" s="26"/>
      <c r="E85" s="21"/>
      <c r="F85" s="20"/>
      <c r="G85" s="38"/>
    </row>
    <row r="86" spans="1:7" ht="40.5" customHeight="1" x14ac:dyDescent="0.2">
      <c r="A86" s="31">
        <v>7</v>
      </c>
      <c r="B86" s="23" t="s">
        <v>57</v>
      </c>
      <c r="C86" s="18">
        <v>11</v>
      </c>
      <c r="D86" s="24" t="s">
        <v>33</v>
      </c>
      <c r="E86" s="18">
        <v>0</v>
      </c>
      <c r="F86" s="20">
        <f>C86*E86</f>
        <v>0</v>
      </c>
      <c r="G86" s="38">
        <f>SUM(F86)</f>
        <v>0</v>
      </c>
    </row>
    <row r="87" spans="1:7" ht="18.600000000000001" customHeight="1" x14ac:dyDescent="0.2">
      <c r="A87" s="25"/>
      <c r="B87" s="39"/>
      <c r="C87" s="18"/>
      <c r="D87" s="26"/>
      <c r="E87" s="21"/>
      <c r="F87" s="20"/>
      <c r="G87" s="38"/>
    </row>
    <row r="88" spans="1:7" ht="36" customHeight="1" x14ac:dyDescent="0.2">
      <c r="A88" s="31">
        <v>8</v>
      </c>
      <c r="B88" s="23" t="s">
        <v>58</v>
      </c>
      <c r="C88" s="18">
        <v>7</v>
      </c>
      <c r="D88" s="24" t="s">
        <v>33</v>
      </c>
      <c r="E88" s="18">
        <v>0</v>
      </c>
      <c r="F88" s="20">
        <f>C88*E88</f>
        <v>0</v>
      </c>
      <c r="G88" s="38">
        <f>SUM(F88)</f>
        <v>0</v>
      </c>
    </row>
    <row r="89" spans="1:7" ht="18" customHeight="1" x14ac:dyDescent="0.2">
      <c r="A89" s="31"/>
      <c r="B89" s="23"/>
      <c r="C89" s="18"/>
      <c r="D89" s="24"/>
      <c r="E89" s="18"/>
      <c r="F89" s="20"/>
      <c r="G89" s="38"/>
    </row>
    <row r="90" spans="1:7" ht="54" customHeight="1" x14ac:dyDescent="0.2">
      <c r="A90" s="31">
        <v>9</v>
      </c>
      <c r="B90" s="23" t="s">
        <v>59</v>
      </c>
      <c r="C90" s="18">
        <v>2</v>
      </c>
      <c r="D90" s="24" t="s">
        <v>33</v>
      </c>
      <c r="E90" s="18">
        <v>0</v>
      </c>
      <c r="F90" s="20">
        <f>C90*E90</f>
        <v>0</v>
      </c>
      <c r="G90" s="38">
        <f>SUM(F90)</f>
        <v>0</v>
      </c>
    </row>
    <row r="91" spans="1:7" ht="18" customHeight="1" x14ac:dyDescent="0.2">
      <c r="A91" s="31"/>
      <c r="B91" s="23"/>
      <c r="C91" s="18"/>
      <c r="D91" s="24"/>
      <c r="E91" s="18"/>
      <c r="F91" s="20"/>
      <c r="G91" s="38"/>
    </row>
    <row r="92" spans="1:7" ht="54" customHeight="1" x14ac:dyDescent="0.2">
      <c r="A92" s="31">
        <v>10</v>
      </c>
      <c r="B92" s="23" t="s">
        <v>60</v>
      </c>
      <c r="C92" s="18">
        <v>2</v>
      </c>
      <c r="D92" s="24" t="s">
        <v>33</v>
      </c>
      <c r="E92" s="18">
        <v>0</v>
      </c>
      <c r="F92" s="20">
        <f>C92*E92</f>
        <v>0</v>
      </c>
      <c r="G92" s="38">
        <f>SUM(F92)</f>
        <v>0</v>
      </c>
    </row>
    <row r="93" spans="1:7" ht="18.600000000000001" customHeight="1" x14ac:dyDescent="0.2">
      <c r="A93" s="25"/>
      <c r="B93" s="39"/>
      <c r="C93" s="18"/>
      <c r="D93" s="26"/>
      <c r="E93" s="21"/>
      <c r="F93" s="20"/>
      <c r="G93" s="38"/>
    </row>
    <row r="94" spans="1:7" ht="54" customHeight="1" x14ac:dyDescent="0.2">
      <c r="A94" s="31">
        <v>11</v>
      </c>
      <c r="B94" s="23" t="s">
        <v>61</v>
      </c>
      <c r="C94" s="18">
        <v>2</v>
      </c>
      <c r="D94" s="24" t="s">
        <v>33</v>
      </c>
      <c r="E94" s="18">
        <v>0</v>
      </c>
      <c r="F94" s="20">
        <f>C94*E94</f>
        <v>0</v>
      </c>
      <c r="G94" s="38">
        <f>SUM(F94)</f>
        <v>0</v>
      </c>
    </row>
    <row r="95" spans="1:7" ht="18.600000000000001" customHeight="1" x14ac:dyDescent="0.2">
      <c r="A95" s="25"/>
      <c r="B95" s="39"/>
      <c r="C95" s="18"/>
      <c r="D95" s="26"/>
      <c r="E95" s="21"/>
      <c r="F95" s="20"/>
      <c r="G95" s="38"/>
    </row>
    <row r="96" spans="1:7" ht="54" customHeight="1" x14ac:dyDescent="0.2">
      <c r="A96" s="31">
        <v>12</v>
      </c>
      <c r="B96" s="23" t="s">
        <v>62</v>
      </c>
      <c r="C96" s="18">
        <v>2</v>
      </c>
      <c r="D96" s="24" t="s">
        <v>33</v>
      </c>
      <c r="E96" s="18">
        <v>0</v>
      </c>
      <c r="F96" s="20">
        <f>C96*E96</f>
        <v>0</v>
      </c>
      <c r="G96" s="38">
        <f>SUM(F96)</f>
        <v>0</v>
      </c>
    </row>
    <row r="97" spans="1:7" ht="18.600000000000001" customHeight="1" x14ac:dyDescent="0.2">
      <c r="A97" s="25"/>
      <c r="B97" s="39"/>
      <c r="C97" s="18"/>
      <c r="D97" s="26"/>
      <c r="E97" s="21"/>
      <c r="F97" s="20"/>
      <c r="G97" s="38"/>
    </row>
    <row r="98" spans="1:7" ht="54" customHeight="1" x14ac:dyDescent="0.2">
      <c r="A98" s="31">
        <v>13</v>
      </c>
      <c r="B98" s="23" t="s">
        <v>63</v>
      </c>
      <c r="C98" s="18">
        <v>2</v>
      </c>
      <c r="D98" s="24" t="s">
        <v>33</v>
      </c>
      <c r="E98" s="18">
        <v>0</v>
      </c>
      <c r="F98" s="20">
        <f>C98*E98</f>
        <v>0</v>
      </c>
      <c r="G98" s="38">
        <f>SUM(F98)</f>
        <v>0</v>
      </c>
    </row>
    <row r="99" spans="1:7" ht="18.600000000000001" customHeight="1" x14ac:dyDescent="0.2">
      <c r="A99" s="25"/>
      <c r="B99" s="39"/>
      <c r="C99" s="18"/>
      <c r="D99" s="26"/>
      <c r="E99" s="21"/>
      <c r="F99" s="20"/>
      <c r="G99" s="38"/>
    </row>
    <row r="100" spans="1:7" ht="54" customHeight="1" x14ac:dyDescent="0.2">
      <c r="A100" s="31">
        <v>14</v>
      </c>
      <c r="B100" s="23" t="s">
        <v>64</v>
      </c>
      <c r="C100" s="18">
        <v>2</v>
      </c>
      <c r="D100" s="24" t="s">
        <v>33</v>
      </c>
      <c r="E100" s="18">
        <v>0</v>
      </c>
      <c r="F100" s="20">
        <f>C100*E100</f>
        <v>0</v>
      </c>
      <c r="G100" s="38">
        <f>SUM(F100)</f>
        <v>0</v>
      </c>
    </row>
    <row r="101" spans="1:7" ht="18.600000000000001" customHeight="1" x14ac:dyDescent="0.2">
      <c r="A101" s="25"/>
      <c r="B101" s="39"/>
      <c r="C101" s="18"/>
      <c r="D101" s="26"/>
      <c r="E101" s="21"/>
      <c r="F101" s="20"/>
      <c r="G101" s="38"/>
    </row>
    <row r="102" spans="1:7" ht="54" customHeight="1" x14ac:dyDescent="0.2">
      <c r="A102" s="31">
        <v>15</v>
      </c>
      <c r="B102" s="23" t="s">
        <v>65</v>
      </c>
      <c r="C102" s="18">
        <v>2</v>
      </c>
      <c r="D102" s="24" t="s">
        <v>33</v>
      </c>
      <c r="E102" s="18">
        <v>0</v>
      </c>
      <c r="F102" s="20">
        <f>C102*E102</f>
        <v>0</v>
      </c>
      <c r="G102" s="38">
        <f>SUM(F102)</f>
        <v>0</v>
      </c>
    </row>
    <row r="103" spans="1:7" ht="18.600000000000001" customHeight="1" x14ac:dyDescent="0.2">
      <c r="A103" s="25"/>
      <c r="B103" s="39"/>
      <c r="C103" s="18"/>
      <c r="D103" s="26"/>
      <c r="E103" s="21"/>
      <c r="F103" s="20"/>
      <c r="G103" s="38"/>
    </row>
    <row r="104" spans="1:7" ht="54" customHeight="1" x14ac:dyDescent="0.2">
      <c r="A104" s="31">
        <v>16</v>
      </c>
      <c r="B104" s="23" t="s">
        <v>66</v>
      </c>
      <c r="C104" s="18">
        <v>2</v>
      </c>
      <c r="D104" s="24" t="s">
        <v>33</v>
      </c>
      <c r="E104" s="18">
        <v>0</v>
      </c>
      <c r="F104" s="20">
        <f>C104*E104</f>
        <v>0</v>
      </c>
      <c r="G104" s="38">
        <f>SUM(F104)</f>
        <v>0</v>
      </c>
    </row>
    <row r="105" spans="1:7" ht="18.600000000000001" customHeight="1" x14ac:dyDescent="0.2">
      <c r="A105" s="25"/>
      <c r="B105" s="39"/>
      <c r="C105" s="18"/>
      <c r="D105" s="26"/>
      <c r="E105" s="21"/>
      <c r="F105" s="20"/>
      <c r="G105" s="38"/>
    </row>
    <row r="106" spans="1:7" ht="54" customHeight="1" x14ac:dyDescent="0.2">
      <c r="A106" s="31">
        <v>17</v>
      </c>
      <c r="B106" s="23" t="s">
        <v>67</v>
      </c>
      <c r="C106" s="18">
        <v>2</v>
      </c>
      <c r="D106" s="24" t="s">
        <v>33</v>
      </c>
      <c r="E106" s="18">
        <v>0</v>
      </c>
      <c r="F106" s="20">
        <f>C106*E106</f>
        <v>0</v>
      </c>
      <c r="G106" s="38">
        <f>SUM(F106)</f>
        <v>0</v>
      </c>
    </row>
    <row r="107" spans="1:7" ht="18.600000000000001" customHeight="1" x14ac:dyDescent="0.2">
      <c r="A107" s="25"/>
      <c r="B107" s="39"/>
      <c r="C107" s="18"/>
      <c r="D107" s="26"/>
      <c r="E107" s="21"/>
      <c r="F107" s="20"/>
      <c r="G107" s="38"/>
    </row>
    <row r="108" spans="1:7" ht="54" customHeight="1" x14ac:dyDescent="0.2">
      <c r="A108" s="31">
        <v>18</v>
      </c>
      <c r="B108" s="23" t="s">
        <v>68</v>
      </c>
      <c r="C108" s="18">
        <v>2</v>
      </c>
      <c r="D108" s="24" t="s">
        <v>33</v>
      </c>
      <c r="E108" s="18">
        <v>0</v>
      </c>
      <c r="F108" s="20">
        <f>C108*E108</f>
        <v>0</v>
      </c>
      <c r="G108" s="38">
        <f>SUM(F108)</f>
        <v>0</v>
      </c>
    </row>
    <row r="109" spans="1:7" ht="18" customHeight="1" x14ac:dyDescent="0.2">
      <c r="A109" s="31"/>
      <c r="B109" s="23"/>
      <c r="C109" s="18"/>
      <c r="D109" s="24"/>
      <c r="E109" s="18"/>
      <c r="F109" s="20"/>
      <c r="G109" s="38"/>
    </row>
    <row r="110" spans="1:7" ht="18.600000000000001" customHeight="1" x14ac:dyDescent="0.2">
      <c r="A110" s="22">
        <v>19</v>
      </c>
      <c r="B110" s="23" t="s">
        <v>43</v>
      </c>
      <c r="C110" s="18">
        <v>1</v>
      </c>
      <c r="D110" s="24" t="s">
        <v>44</v>
      </c>
      <c r="E110" s="18">
        <v>0</v>
      </c>
      <c r="F110" s="18">
        <f>C110*E110</f>
        <v>0</v>
      </c>
      <c r="G110" s="21">
        <f>SUM(F110:F110)</f>
        <v>0</v>
      </c>
    </row>
    <row r="111" spans="1:7" ht="18.600000000000001" customHeight="1" x14ac:dyDescent="0.2">
      <c r="A111" s="25"/>
      <c r="B111" s="15"/>
      <c r="C111" s="18"/>
      <c r="D111" s="19"/>
      <c r="E111" s="18"/>
      <c r="F111" s="20"/>
      <c r="G111" s="21"/>
    </row>
    <row r="112" spans="1:7" ht="18.600000000000001" customHeight="1" x14ac:dyDescent="0.2">
      <c r="A112" s="22">
        <v>20</v>
      </c>
      <c r="B112" s="23" t="s">
        <v>69</v>
      </c>
      <c r="C112" s="18">
        <f>C63</f>
        <v>3434.6459340000001</v>
      </c>
      <c r="D112" s="24" t="s">
        <v>16</v>
      </c>
      <c r="E112" s="18">
        <v>0</v>
      </c>
      <c r="F112" s="18">
        <f>C112*E112</f>
        <v>0</v>
      </c>
      <c r="G112" s="21">
        <f>SUM(F112)</f>
        <v>0</v>
      </c>
    </row>
    <row r="113" spans="1:7" ht="18.600000000000001" customHeight="1" x14ac:dyDescent="0.2">
      <c r="A113" s="25"/>
      <c r="B113" s="15"/>
      <c r="C113" s="18"/>
      <c r="D113" s="19"/>
      <c r="E113" s="18"/>
      <c r="F113" s="20"/>
      <c r="G113" s="21"/>
    </row>
    <row r="114" spans="1:7" ht="18.600000000000001" customHeight="1" x14ac:dyDescent="0.2">
      <c r="A114" s="22">
        <v>21</v>
      </c>
      <c r="B114" s="23" t="s">
        <v>46</v>
      </c>
      <c r="C114" s="18">
        <f>C112</f>
        <v>3434.6459340000001</v>
      </c>
      <c r="D114" s="24" t="s">
        <v>16</v>
      </c>
      <c r="E114" s="18">
        <v>0</v>
      </c>
      <c r="F114" s="18">
        <f>C114*E114</f>
        <v>0</v>
      </c>
      <c r="G114" s="21">
        <f>SUM(F114)</f>
        <v>0</v>
      </c>
    </row>
    <row r="115" spans="1:7" ht="18.600000000000001" customHeight="1" x14ac:dyDescent="0.2">
      <c r="A115" s="33"/>
      <c r="B115" s="15"/>
      <c r="C115" s="18"/>
      <c r="D115" s="19"/>
      <c r="E115" s="18"/>
      <c r="F115" s="20"/>
      <c r="G115" s="21"/>
    </row>
    <row r="116" spans="1:7" ht="18.600000000000001" customHeight="1" x14ac:dyDescent="0.2">
      <c r="A116" s="22"/>
      <c r="B116" s="40"/>
      <c r="C116" s="18"/>
      <c r="D116" s="41"/>
      <c r="E116" s="18"/>
      <c r="F116" s="18"/>
      <c r="G116" s="21"/>
    </row>
    <row r="117" spans="1:7" ht="18.600000000000001" customHeight="1" x14ac:dyDescent="0.2">
      <c r="A117" s="22"/>
      <c r="B117" s="23"/>
      <c r="C117" s="18"/>
      <c r="D117" s="24"/>
      <c r="E117" s="18"/>
      <c r="F117" s="18"/>
      <c r="G117" s="21"/>
    </row>
    <row r="118" spans="1:7" ht="18.600000000000001" customHeight="1" x14ac:dyDescent="0.2">
      <c r="A118" s="34"/>
      <c r="B118" s="35" t="s">
        <v>70</v>
      </c>
      <c r="C118" s="36"/>
      <c r="D118" s="36"/>
      <c r="E118" s="37"/>
      <c r="F118" s="37"/>
      <c r="G118" s="37">
        <f>SUM(G60:G117)</f>
        <v>0</v>
      </c>
    </row>
    <row r="119" spans="1:7" ht="18.600000000000001" customHeight="1" x14ac:dyDescent="0.2">
      <c r="A119" s="33"/>
      <c r="B119" s="15"/>
      <c r="C119" s="18"/>
      <c r="D119" s="19"/>
      <c r="E119" s="18"/>
      <c r="F119" s="20"/>
      <c r="G119" s="23"/>
    </row>
    <row r="120" spans="1:7" ht="32.450000000000003" customHeight="1" x14ac:dyDescent="0.2">
      <c r="A120" s="16" t="s">
        <v>71</v>
      </c>
      <c r="B120" s="17" t="s">
        <v>72</v>
      </c>
      <c r="C120" s="18"/>
      <c r="D120" s="19"/>
      <c r="E120" s="18"/>
      <c r="F120" s="20"/>
      <c r="G120" s="21"/>
    </row>
    <row r="121" spans="1:7" ht="18.600000000000001" customHeight="1" x14ac:dyDescent="0.2">
      <c r="A121" s="22">
        <v>1</v>
      </c>
      <c r="B121" s="23" t="s">
        <v>12</v>
      </c>
      <c r="C121" s="18">
        <v>3600</v>
      </c>
      <c r="D121" s="24" t="s">
        <v>13</v>
      </c>
      <c r="E121" s="18">
        <v>0</v>
      </c>
      <c r="F121" s="20">
        <f>C121*E121</f>
        <v>0</v>
      </c>
      <c r="G121" s="21">
        <f>SUM(F121)</f>
        <v>0</v>
      </c>
    </row>
    <row r="122" spans="1:7" ht="18.600000000000001" customHeight="1" x14ac:dyDescent="0.2">
      <c r="A122" s="25"/>
      <c r="B122" s="15"/>
      <c r="C122" s="18"/>
      <c r="D122" s="19"/>
      <c r="E122" s="18"/>
      <c r="F122" s="20"/>
      <c r="G122" s="21"/>
    </row>
    <row r="123" spans="1:7" ht="18.600000000000001" customHeight="1" x14ac:dyDescent="0.2">
      <c r="A123" s="22">
        <v>2</v>
      </c>
      <c r="B123" s="17" t="s">
        <v>14</v>
      </c>
      <c r="C123" s="18"/>
      <c r="D123" s="18"/>
      <c r="E123" s="21"/>
      <c r="F123" s="20"/>
      <c r="G123" s="26"/>
    </row>
    <row r="124" spans="1:7" ht="18.600000000000001" customHeight="1" x14ac:dyDescent="0.2">
      <c r="A124" s="25">
        <f>A123+0.1</f>
        <v>2.1</v>
      </c>
      <c r="B124" s="27" t="s">
        <v>15</v>
      </c>
      <c r="C124" s="18">
        <f>710+740*4+580+740+538+160+50+90</f>
        <v>5828</v>
      </c>
      <c r="D124" s="24" t="s">
        <v>16</v>
      </c>
      <c r="E124" s="18">
        <v>0</v>
      </c>
      <c r="F124" s="20">
        <f>C124*E124</f>
        <v>0</v>
      </c>
      <c r="G124" s="21">
        <f>SUM(F124)</f>
        <v>0</v>
      </c>
    </row>
    <row r="125" spans="1:7" ht="18.600000000000001" customHeight="1" x14ac:dyDescent="0.2">
      <c r="A125" s="25"/>
      <c r="B125" s="28"/>
      <c r="C125" s="18"/>
      <c r="D125" s="19"/>
      <c r="E125" s="18"/>
      <c r="F125" s="20"/>
      <c r="G125" s="26"/>
    </row>
    <row r="126" spans="1:7" ht="18.600000000000001" customHeight="1" x14ac:dyDescent="0.2">
      <c r="A126" s="22">
        <v>3</v>
      </c>
      <c r="B126" s="23" t="s">
        <v>17</v>
      </c>
      <c r="C126" s="18"/>
      <c r="D126" s="26"/>
      <c r="E126" s="21"/>
      <c r="F126" s="20"/>
      <c r="G126" s="26"/>
    </row>
    <row r="127" spans="1:7" ht="18.600000000000001" customHeight="1" x14ac:dyDescent="0.2">
      <c r="A127" s="25">
        <f t="shared" ref="A127:A135" si="4">A126+0.1</f>
        <v>3.1</v>
      </c>
      <c r="B127" s="29" t="s">
        <v>18</v>
      </c>
      <c r="C127" s="18">
        <f>(C124-160-90)*2</f>
        <v>11156</v>
      </c>
      <c r="D127" s="24" t="s">
        <v>16</v>
      </c>
      <c r="E127" s="18">
        <v>0</v>
      </c>
      <c r="F127" s="20">
        <f t="shared" ref="F127:F136" si="5">C127*E127</f>
        <v>0</v>
      </c>
      <c r="G127" s="21"/>
    </row>
    <row r="128" spans="1:7" ht="18.600000000000001" customHeight="1" x14ac:dyDescent="0.2">
      <c r="A128" s="25">
        <f t="shared" si="4"/>
        <v>3.2</v>
      </c>
      <c r="B128" s="29" t="s">
        <v>21</v>
      </c>
      <c r="C128" s="18">
        <f>(C124-1.6)*1.8*2.55</f>
        <v>26743.175999999999</v>
      </c>
      <c r="D128" s="24" t="s">
        <v>20</v>
      </c>
      <c r="E128" s="18">
        <v>0</v>
      </c>
      <c r="F128" s="20">
        <f t="shared" si="5"/>
        <v>0</v>
      </c>
      <c r="G128" s="21"/>
    </row>
    <row r="129" spans="1:7" ht="18.600000000000001" customHeight="1" x14ac:dyDescent="0.2">
      <c r="A129" s="25">
        <f t="shared" si="4"/>
        <v>3.3000000000000003</v>
      </c>
      <c r="B129" s="29" t="s">
        <v>73</v>
      </c>
      <c r="C129" s="18">
        <v>2516.4</v>
      </c>
      <c r="D129" s="24" t="s">
        <v>20</v>
      </c>
      <c r="E129" s="18">
        <v>0</v>
      </c>
      <c r="F129" s="20">
        <f t="shared" si="5"/>
        <v>0</v>
      </c>
      <c r="G129" s="21"/>
    </row>
    <row r="130" spans="1:7" ht="18.600000000000001" customHeight="1" x14ac:dyDescent="0.2">
      <c r="A130" s="25">
        <f t="shared" si="4"/>
        <v>3.4000000000000004</v>
      </c>
      <c r="B130" s="29" t="s">
        <v>22</v>
      </c>
      <c r="C130" s="18">
        <f>(C124-1.6)*1.8*0.15</f>
        <v>1573.1279999999999</v>
      </c>
      <c r="D130" s="24" t="s">
        <v>23</v>
      </c>
      <c r="E130" s="18">
        <v>0</v>
      </c>
      <c r="F130" s="20">
        <f t="shared" si="5"/>
        <v>0</v>
      </c>
      <c r="G130" s="21"/>
    </row>
    <row r="131" spans="1:7" ht="18.600000000000001" customHeight="1" x14ac:dyDescent="0.2">
      <c r="A131" s="25">
        <f t="shared" si="4"/>
        <v>3.5000000000000004</v>
      </c>
      <c r="B131" s="27" t="s">
        <v>24</v>
      </c>
      <c r="C131" s="18">
        <f>C124*1.8*0.6</f>
        <v>6294.24</v>
      </c>
      <c r="D131" s="24" t="s">
        <v>23</v>
      </c>
      <c r="E131" s="18">
        <v>0</v>
      </c>
      <c r="F131" s="20">
        <f t="shared" si="5"/>
        <v>0</v>
      </c>
      <c r="G131" s="21"/>
    </row>
    <row r="132" spans="1:7" ht="18.600000000000001" customHeight="1" x14ac:dyDescent="0.2">
      <c r="A132" s="25">
        <f t="shared" si="4"/>
        <v>3.6000000000000005</v>
      </c>
      <c r="B132" s="29" t="s">
        <v>74</v>
      </c>
      <c r="C132" s="18">
        <f>C124*1.8*1.5-(C124*3.14*0.6*0.6)</f>
        <v>9147.6287999999986</v>
      </c>
      <c r="D132" s="24" t="s">
        <v>23</v>
      </c>
      <c r="E132" s="18">
        <v>0</v>
      </c>
      <c r="F132" s="20">
        <f t="shared" si="5"/>
        <v>0</v>
      </c>
      <c r="G132" s="21"/>
    </row>
    <row r="133" spans="1:7" ht="18.600000000000001" customHeight="1" x14ac:dyDescent="0.2">
      <c r="A133" s="25">
        <f t="shared" si="4"/>
        <v>3.7000000000000006</v>
      </c>
      <c r="B133" s="27" t="s">
        <v>75</v>
      </c>
      <c r="C133" s="18">
        <f>C124*1.8*0.3</f>
        <v>3147.12</v>
      </c>
      <c r="D133" s="24" t="s">
        <v>23</v>
      </c>
      <c r="E133" s="18">
        <v>0</v>
      </c>
      <c r="F133" s="20">
        <f t="shared" si="5"/>
        <v>0</v>
      </c>
      <c r="G133" s="21"/>
    </row>
    <row r="134" spans="1:7" ht="18.600000000000001" customHeight="1" x14ac:dyDescent="0.2">
      <c r="A134" s="25">
        <f t="shared" si="4"/>
        <v>3.8000000000000007</v>
      </c>
      <c r="B134" s="29" t="s">
        <v>26</v>
      </c>
      <c r="C134" s="18">
        <f>C131</f>
        <v>6294.24</v>
      </c>
      <c r="D134" s="24" t="s">
        <v>23</v>
      </c>
      <c r="E134" s="18">
        <v>0</v>
      </c>
      <c r="F134" s="20">
        <f t="shared" si="5"/>
        <v>0</v>
      </c>
      <c r="G134" s="21"/>
    </row>
    <row r="135" spans="1:7" ht="18.600000000000001" customHeight="1" x14ac:dyDescent="0.2">
      <c r="A135" s="25">
        <f t="shared" si="4"/>
        <v>3.9000000000000008</v>
      </c>
      <c r="B135" s="29" t="s">
        <v>76</v>
      </c>
      <c r="C135" s="18">
        <f>C128*1.25</f>
        <v>33428.97</v>
      </c>
      <c r="D135" s="24" t="s">
        <v>28</v>
      </c>
      <c r="E135" s="18">
        <v>0</v>
      </c>
      <c r="F135" s="20">
        <f t="shared" si="5"/>
        <v>0</v>
      </c>
      <c r="G135" s="21"/>
    </row>
    <row r="136" spans="1:7" ht="18.600000000000001" customHeight="1" x14ac:dyDescent="0.2">
      <c r="A136" s="33">
        <v>3.1</v>
      </c>
      <c r="B136" s="29" t="s">
        <v>77</v>
      </c>
      <c r="C136" s="18">
        <f>3.5*C124</f>
        <v>20398</v>
      </c>
      <c r="D136" s="24" t="s">
        <v>13</v>
      </c>
      <c r="E136" s="18">
        <v>0</v>
      </c>
      <c r="F136" s="20">
        <f t="shared" si="5"/>
        <v>0</v>
      </c>
      <c r="G136" s="21">
        <f>SUM(F127:F136)</f>
        <v>0</v>
      </c>
    </row>
    <row r="137" spans="1:7" ht="18.600000000000001" customHeight="1" x14ac:dyDescent="0.2">
      <c r="A137" s="25"/>
      <c r="B137" s="15"/>
      <c r="C137" s="18"/>
      <c r="D137" s="19"/>
      <c r="E137" s="18"/>
      <c r="F137" s="20"/>
      <c r="G137" s="21"/>
    </row>
    <row r="138" spans="1:7" ht="18.600000000000001" customHeight="1" x14ac:dyDescent="0.2">
      <c r="A138" s="22">
        <v>4</v>
      </c>
      <c r="B138" s="23" t="s">
        <v>78</v>
      </c>
      <c r="C138" s="18"/>
      <c r="D138" s="19"/>
      <c r="E138" s="18"/>
      <c r="F138" s="20"/>
      <c r="G138" s="21"/>
    </row>
    <row r="139" spans="1:7" ht="18.600000000000001" customHeight="1" x14ac:dyDescent="0.2">
      <c r="A139" s="25">
        <f t="shared" ref="A139:A145" si="6">A138+0.1</f>
        <v>4.0999999999999996</v>
      </c>
      <c r="B139" s="29" t="s">
        <v>79</v>
      </c>
      <c r="C139" s="18">
        <f>710+740*4+580+740+538</f>
        <v>5528</v>
      </c>
      <c r="D139" s="24" t="s">
        <v>16</v>
      </c>
      <c r="E139" s="18">
        <v>0</v>
      </c>
      <c r="F139" s="20">
        <f t="shared" ref="F139:F145" si="7">C139*E139</f>
        <v>0</v>
      </c>
      <c r="G139" s="21"/>
    </row>
    <row r="140" spans="1:7" ht="20.25" customHeight="1" x14ac:dyDescent="0.2">
      <c r="A140" s="25">
        <f t="shared" si="6"/>
        <v>4.1999999999999993</v>
      </c>
      <c r="B140" s="29" t="s">
        <v>80</v>
      </c>
      <c r="C140" s="18">
        <v>5</v>
      </c>
      <c r="D140" s="24" t="s">
        <v>33</v>
      </c>
      <c r="E140" s="18">
        <v>0</v>
      </c>
      <c r="F140" s="20">
        <f t="shared" si="7"/>
        <v>0</v>
      </c>
      <c r="G140" s="21"/>
    </row>
    <row r="141" spans="1:7" ht="20.25" customHeight="1" x14ac:dyDescent="0.2">
      <c r="A141" s="25">
        <f t="shared" si="6"/>
        <v>4.2999999999999989</v>
      </c>
      <c r="B141" s="29" t="s">
        <v>81</v>
      </c>
      <c r="C141" s="18">
        <v>2</v>
      </c>
      <c r="D141" s="24" t="s">
        <v>33</v>
      </c>
      <c r="E141" s="18">
        <v>0</v>
      </c>
      <c r="F141" s="20">
        <f t="shared" si="7"/>
        <v>0</v>
      </c>
      <c r="G141" s="21"/>
    </row>
    <row r="142" spans="1:7" ht="20.25" customHeight="1" x14ac:dyDescent="0.2">
      <c r="A142" s="25">
        <f t="shared" si="6"/>
        <v>4.3999999999999986</v>
      </c>
      <c r="B142" s="29" t="s">
        <v>82</v>
      </c>
      <c r="C142" s="18">
        <v>1</v>
      </c>
      <c r="D142" s="24" t="s">
        <v>33</v>
      </c>
      <c r="E142" s="18">
        <v>0</v>
      </c>
      <c r="F142" s="20">
        <f t="shared" si="7"/>
        <v>0</v>
      </c>
      <c r="G142" s="21"/>
    </row>
    <row r="143" spans="1:7" ht="20.25" customHeight="1" x14ac:dyDescent="0.2">
      <c r="A143" s="25">
        <f t="shared" si="6"/>
        <v>4.4999999999999982</v>
      </c>
      <c r="B143" s="29" t="s">
        <v>83</v>
      </c>
      <c r="C143" s="18">
        <v>6</v>
      </c>
      <c r="D143" s="24" t="s">
        <v>33</v>
      </c>
      <c r="E143" s="18">
        <v>0</v>
      </c>
      <c r="F143" s="20">
        <f t="shared" si="7"/>
        <v>0</v>
      </c>
      <c r="G143" s="21"/>
    </row>
    <row r="144" spans="1:7" ht="20.25" customHeight="1" x14ac:dyDescent="0.2">
      <c r="A144" s="25">
        <f t="shared" si="6"/>
        <v>4.5999999999999979</v>
      </c>
      <c r="B144" s="29" t="s">
        <v>84</v>
      </c>
      <c r="C144" s="18">
        <v>4</v>
      </c>
      <c r="D144" s="24" t="s">
        <v>33</v>
      </c>
      <c r="E144" s="18">
        <v>0</v>
      </c>
      <c r="F144" s="20">
        <f t="shared" si="7"/>
        <v>0</v>
      </c>
      <c r="G144" s="21"/>
    </row>
    <row r="145" spans="1:7" ht="20.25" customHeight="1" x14ac:dyDescent="0.2">
      <c r="A145" s="25">
        <f t="shared" si="6"/>
        <v>4.6999999999999975</v>
      </c>
      <c r="B145" s="29" t="s">
        <v>85</v>
      </c>
      <c r="C145" s="18">
        <v>31</v>
      </c>
      <c r="D145" s="24" t="s">
        <v>33</v>
      </c>
      <c r="E145" s="18">
        <v>0</v>
      </c>
      <c r="F145" s="20">
        <f t="shared" si="7"/>
        <v>0</v>
      </c>
      <c r="G145" s="21">
        <f>SUM(F139:F145)</f>
        <v>0</v>
      </c>
    </row>
    <row r="146" spans="1:7" ht="18.600000000000001" customHeight="1" x14ac:dyDescent="0.2">
      <c r="A146" s="25"/>
      <c r="B146" s="15"/>
      <c r="C146" s="18"/>
      <c r="D146" s="19"/>
      <c r="E146" s="18"/>
      <c r="F146" s="20"/>
      <c r="G146" s="21"/>
    </row>
    <row r="147" spans="1:7" ht="18.600000000000001" customHeight="1" x14ac:dyDescent="0.2">
      <c r="A147" s="22">
        <v>5</v>
      </c>
      <c r="B147" s="23" t="s">
        <v>86</v>
      </c>
      <c r="C147" s="18"/>
      <c r="D147" s="19"/>
      <c r="E147" s="18"/>
      <c r="F147" s="20"/>
      <c r="G147" s="21"/>
    </row>
    <row r="148" spans="1:7" ht="18.600000000000001" customHeight="1" x14ac:dyDescent="0.2">
      <c r="A148" s="25">
        <f t="shared" ref="A148:A154" si="8">A147+0.1</f>
        <v>5.0999999999999996</v>
      </c>
      <c r="B148" s="29" t="s">
        <v>79</v>
      </c>
      <c r="C148" s="18">
        <f>C139</f>
        <v>5528</v>
      </c>
      <c r="D148" s="24" t="s">
        <v>16</v>
      </c>
      <c r="E148" s="18">
        <v>0</v>
      </c>
      <c r="F148" s="20">
        <f t="shared" ref="F148:F154" si="9">C148*E148</f>
        <v>0</v>
      </c>
      <c r="G148" s="21"/>
    </row>
    <row r="149" spans="1:7" ht="20.25" customHeight="1" x14ac:dyDescent="0.2">
      <c r="A149" s="25">
        <f t="shared" si="8"/>
        <v>5.1999999999999993</v>
      </c>
      <c r="B149" s="29" t="s">
        <v>80</v>
      </c>
      <c r="C149" s="18">
        <v>5</v>
      </c>
      <c r="D149" s="24" t="s">
        <v>33</v>
      </c>
      <c r="E149" s="18">
        <v>0</v>
      </c>
      <c r="F149" s="20">
        <f t="shared" si="9"/>
        <v>0</v>
      </c>
      <c r="G149" s="21"/>
    </row>
    <row r="150" spans="1:7" ht="20.25" customHeight="1" x14ac:dyDescent="0.2">
      <c r="A150" s="25">
        <f t="shared" si="8"/>
        <v>5.2999999999999989</v>
      </c>
      <c r="B150" s="29" t="s">
        <v>81</v>
      </c>
      <c r="C150" s="18">
        <v>2</v>
      </c>
      <c r="D150" s="24" t="s">
        <v>33</v>
      </c>
      <c r="E150" s="18">
        <v>0</v>
      </c>
      <c r="F150" s="20">
        <f t="shared" si="9"/>
        <v>0</v>
      </c>
      <c r="G150" s="21"/>
    </row>
    <row r="151" spans="1:7" ht="20.25" customHeight="1" x14ac:dyDescent="0.2">
      <c r="A151" s="25">
        <f t="shared" si="8"/>
        <v>5.3999999999999986</v>
      </c>
      <c r="B151" s="29" t="s">
        <v>82</v>
      </c>
      <c r="C151" s="18">
        <v>1</v>
      </c>
      <c r="D151" s="24" t="s">
        <v>33</v>
      </c>
      <c r="E151" s="18">
        <v>0</v>
      </c>
      <c r="F151" s="20">
        <f t="shared" si="9"/>
        <v>0</v>
      </c>
      <c r="G151" s="21"/>
    </row>
    <row r="152" spans="1:7" ht="20.25" customHeight="1" x14ac:dyDescent="0.2">
      <c r="A152" s="25">
        <f t="shared" si="8"/>
        <v>5.4999999999999982</v>
      </c>
      <c r="B152" s="29" t="s">
        <v>83</v>
      </c>
      <c r="C152" s="18">
        <v>6</v>
      </c>
      <c r="D152" s="24" t="s">
        <v>33</v>
      </c>
      <c r="E152" s="18">
        <v>0</v>
      </c>
      <c r="F152" s="20">
        <f t="shared" si="9"/>
        <v>0</v>
      </c>
      <c r="G152" s="21"/>
    </row>
    <row r="153" spans="1:7" ht="20.25" customHeight="1" x14ac:dyDescent="0.2">
      <c r="A153" s="25">
        <f t="shared" si="8"/>
        <v>5.5999999999999979</v>
      </c>
      <c r="B153" s="29" t="s">
        <v>84</v>
      </c>
      <c r="C153" s="18">
        <v>4</v>
      </c>
      <c r="D153" s="24" t="s">
        <v>33</v>
      </c>
      <c r="E153" s="18">
        <v>0</v>
      </c>
      <c r="F153" s="20">
        <f t="shared" si="9"/>
        <v>0</v>
      </c>
      <c r="G153" s="21"/>
    </row>
    <row r="154" spans="1:7" ht="20.25" customHeight="1" x14ac:dyDescent="0.2">
      <c r="A154" s="25">
        <f t="shared" si="8"/>
        <v>5.6999999999999975</v>
      </c>
      <c r="B154" s="29" t="s">
        <v>85</v>
      </c>
      <c r="C154" s="18">
        <v>31</v>
      </c>
      <c r="D154" s="24" t="s">
        <v>33</v>
      </c>
      <c r="E154" s="18">
        <v>0</v>
      </c>
      <c r="F154" s="20">
        <f t="shared" si="9"/>
        <v>0</v>
      </c>
      <c r="G154" s="21">
        <f>SUM(F148:F154)</f>
        <v>0</v>
      </c>
    </row>
    <row r="155" spans="1:7" ht="18.600000000000001" customHeight="1" x14ac:dyDescent="0.2">
      <c r="A155" s="25"/>
      <c r="B155" s="15"/>
      <c r="C155" s="18"/>
      <c r="D155" s="30"/>
      <c r="E155" s="15"/>
      <c r="F155" s="15"/>
      <c r="G155" s="21"/>
    </row>
    <row r="156" spans="1:7" ht="18.600000000000001" customHeight="1" x14ac:dyDescent="0.2">
      <c r="A156" s="22">
        <v>3.9</v>
      </c>
      <c r="B156" s="23" t="s">
        <v>78</v>
      </c>
      <c r="C156" s="18"/>
      <c r="D156" s="19"/>
      <c r="E156" s="18"/>
      <c r="F156" s="20"/>
      <c r="G156" s="21"/>
    </row>
    <row r="157" spans="1:7" ht="18.600000000000001" customHeight="1" x14ac:dyDescent="0.2">
      <c r="A157" s="25">
        <v>4.0999999999999996</v>
      </c>
      <c r="B157" s="29" t="s">
        <v>87</v>
      </c>
      <c r="C157" s="18">
        <f>160+50+90</f>
        <v>300</v>
      </c>
      <c r="D157" s="24" t="s">
        <v>16</v>
      </c>
      <c r="E157" s="18">
        <v>0</v>
      </c>
      <c r="F157" s="20">
        <f>C157*E157</f>
        <v>0</v>
      </c>
      <c r="G157" s="21"/>
    </row>
    <row r="158" spans="1:7" ht="18.600000000000001" customHeight="1" x14ac:dyDescent="0.2">
      <c r="A158" s="25">
        <f>A157+0.1</f>
        <v>4.1999999999999993</v>
      </c>
      <c r="B158" s="29" t="s">
        <v>88</v>
      </c>
      <c r="C158" s="18">
        <v>10</v>
      </c>
      <c r="D158" s="24" t="s">
        <v>33</v>
      </c>
      <c r="E158" s="18">
        <v>0</v>
      </c>
      <c r="F158" s="20">
        <f>C158*E158</f>
        <v>0</v>
      </c>
      <c r="G158" s="21">
        <f>SUM(F157:F158)</f>
        <v>0</v>
      </c>
    </row>
    <row r="159" spans="1:7" ht="18.600000000000001" customHeight="1" x14ac:dyDescent="0.2">
      <c r="A159" s="25"/>
      <c r="B159" s="15"/>
      <c r="C159" s="18"/>
      <c r="D159" s="30"/>
      <c r="E159" s="15"/>
      <c r="F159" s="15"/>
      <c r="G159" s="21"/>
    </row>
    <row r="160" spans="1:7" ht="18.600000000000001" customHeight="1" x14ac:dyDescent="0.2">
      <c r="A160" s="22">
        <v>5</v>
      </c>
      <c r="B160" s="23" t="s">
        <v>86</v>
      </c>
      <c r="C160" s="18"/>
      <c r="D160" s="19"/>
      <c r="E160" s="18"/>
      <c r="F160" s="20"/>
      <c r="G160" s="21"/>
    </row>
    <row r="161" spans="1:7" ht="18.600000000000001" customHeight="1" x14ac:dyDescent="0.2">
      <c r="A161" s="25">
        <f>A160+0.1</f>
        <v>5.0999999999999996</v>
      </c>
      <c r="B161" s="29" t="s">
        <v>87</v>
      </c>
      <c r="C161" s="18">
        <f>C157</f>
        <v>300</v>
      </c>
      <c r="D161" s="24" t="s">
        <v>16</v>
      </c>
      <c r="E161" s="18">
        <v>0</v>
      </c>
      <c r="F161" s="20">
        <f>C161*E161</f>
        <v>0</v>
      </c>
      <c r="G161" s="21"/>
    </row>
    <row r="162" spans="1:7" ht="18.600000000000001" customHeight="1" x14ac:dyDescent="0.2">
      <c r="A162" s="25">
        <v>5.2</v>
      </c>
      <c r="B162" s="29" t="s">
        <v>88</v>
      </c>
      <c r="C162" s="18">
        <v>10</v>
      </c>
      <c r="D162" s="24" t="s">
        <v>33</v>
      </c>
      <c r="E162" s="18">
        <v>0</v>
      </c>
      <c r="F162" s="15">
        <f>C162*E162</f>
        <v>0</v>
      </c>
      <c r="G162" s="21">
        <f>SUM(F161:F162)</f>
        <v>0</v>
      </c>
    </row>
    <row r="163" spans="1:7" ht="18.600000000000001" customHeight="1" x14ac:dyDescent="0.2">
      <c r="A163" s="25"/>
      <c r="B163" s="15"/>
      <c r="C163" s="18"/>
      <c r="D163" s="30"/>
      <c r="E163" s="15"/>
      <c r="F163" s="15"/>
      <c r="G163" s="21"/>
    </row>
    <row r="164" spans="1:7" ht="54" customHeight="1" x14ac:dyDescent="0.2">
      <c r="A164" s="31">
        <v>6</v>
      </c>
      <c r="B164" s="32" t="s">
        <v>37</v>
      </c>
      <c r="C164" s="18">
        <v>1</v>
      </c>
      <c r="D164" s="24" t="s">
        <v>33</v>
      </c>
      <c r="E164" s="18">
        <v>0</v>
      </c>
      <c r="F164" s="15">
        <f>C164*E164</f>
        <v>0</v>
      </c>
      <c r="G164" s="21">
        <f>SUM(F164)</f>
        <v>0</v>
      </c>
    </row>
    <row r="165" spans="1:7" ht="18.600000000000001" customHeight="1" x14ac:dyDescent="0.2">
      <c r="A165" s="25"/>
      <c r="B165" s="15"/>
      <c r="C165" s="18"/>
      <c r="D165" s="30"/>
      <c r="E165" s="15"/>
      <c r="F165" s="15"/>
      <c r="G165" s="21"/>
    </row>
    <row r="166" spans="1:7" ht="54" customHeight="1" x14ac:dyDescent="0.2">
      <c r="A166" s="31">
        <v>7</v>
      </c>
      <c r="B166" s="32" t="s">
        <v>38</v>
      </c>
      <c r="C166" s="18">
        <v>11</v>
      </c>
      <c r="D166" s="24" t="s">
        <v>33</v>
      </c>
      <c r="E166" s="18">
        <v>0</v>
      </c>
      <c r="F166" s="15">
        <f>C166*E166</f>
        <v>0</v>
      </c>
      <c r="G166" s="21">
        <f>SUM(F166)</f>
        <v>0</v>
      </c>
    </row>
    <row r="167" spans="1:7" ht="18.600000000000001" customHeight="1" x14ac:dyDescent="0.2">
      <c r="A167" s="25"/>
      <c r="B167" s="15"/>
      <c r="C167" s="18"/>
      <c r="D167" s="30"/>
      <c r="E167" s="15"/>
      <c r="F167" s="15"/>
      <c r="G167" s="21"/>
    </row>
    <row r="168" spans="1:7" ht="36.75" customHeight="1" x14ac:dyDescent="0.2">
      <c r="A168" s="31">
        <v>8</v>
      </c>
      <c r="B168" s="32" t="s">
        <v>39</v>
      </c>
      <c r="C168" s="18">
        <v>5</v>
      </c>
      <c r="D168" s="24" t="s">
        <v>33</v>
      </c>
      <c r="E168" s="18">
        <v>0</v>
      </c>
      <c r="F168" s="15">
        <f>C168*E168</f>
        <v>0</v>
      </c>
      <c r="G168" s="21">
        <f>SUM(F168)</f>
        <v>0</v>
      </c>
    </row>
    <row r="169" spans="1:7" ht="18.600000000000001" customHeight="1" x14ac:dyDescent="0.2">
      <c r="A169" s="25"/>
      <c r="B169" s="15"/>
      <c r="C169" s="18"/>
      <c r="D169" s="30"/>
      <c r="E169" s="15"/>
      <c r="F169" s="15"/>
      <c r="G169" s="21"/>
    </row>
    <row r="170" spans="1:7" ht="36.75" customHeight="1" x14ac:dyDescent="0.2">
      <c r="A170" s="31">
        <v>9</v>
      </c>
      <c r="B170" s="32" t="s">
        <v>89</v>
      </c>
      <c r="C170" s="18">
        <v>2</v>
      </c>
      <c r="D170" s="24" t="s">
        <v>33</v>
      </c>
      <c r="E170" s="18">
        <v>0</v>
      </c>
      <c r="F170" s="15">
        <f>C170*E170</f>
        <v>0</v>
      </c>
      <c r="G170" s="21">
        <f>SUM(F170)</f>
        <v>0</v>
      </c>
    </row>
    <row r="171" spans="1:7" ht="18.600000000000001" customHeight="1" x14ac:dyDescent="0.2">
      <c r="A171" s="25"/>
      <c r="B171" s="29"/>
      <c r="C171" s="18"/>
      <c r="D171" s="24"/>
      <c r="E171" s="15"/>
      <c r="F171" s="15"/>
      <c r="G171" s="21"/>
    </row>
    <row r="172" spans="1:7" ht="36" customHeight="1" x14ac:dyDescent="0.2">
      <c r="A172" s="31">
        <v>10</v>
      </c>
      <c r="B172" s="32" t="s">
        <v>90</v>
      </c>
      <c r="C172" s="18">
        <v>110</v>
      </c>
      <c r="D172" s="24" t="s">
        <v>16</v>
      </c>
      <c r="E172" s="18">
        <v>0</v>
      </c>
      <c r="F172" s="18">
        <f>C172*E172</f>
        <v>0</v>
      </c>
      <c r="G172" s="21">
        <f>F172</f>
        <v>0</v>
      </c>
    </row>
    <row r="173" spans="1:7" ht="18.600000000000001" customHeight="1" x14ac:dyDescent="0.2">
      <c r="A173" s="25"/>
      <c r="B173" s="29"/>
      <c r="C173" s="18"/>
      <c r="D173" s="24"/>
      <c r="E173" s="15"/>
      <c r="F173" s="15"/>
      <c r="G173" s="21"/>
    </row>
    <row r="174" spans="1:7" ht="18.600000000000001" customHeight="1" x14ac:dyDescent="0.2">
      <c r="A174" s="22">
        <v>11</v>
      </c>
      <c r="B174" s="23" t="s">
        <v>91</v>
      </c>
      <c r="C174" s="18"/>
      <c r="D174" s="24"/>
      <c r="E174" s="15"/>
      <c r="F174" s="15"/>
      <c r="G174" s="21"/>
    </row>
    <row r="175" spans="1:7" ht="18" customHeight="1" x14ac:dyDescent="0.2">
      <c r="A175" s="25">
        <f t="shared" ref="A175:A180" si="10">A174+0.1</f>
        <v>11.1</v>
      </c>
      <c r="B175" s="29" t="s">
        <v>80</v>
      </c>
      <c r="C175" s="18">
        <v>5</v>
      </c>
      <c r="D175" s="24" t="s">
        <v>33</v>
      </c>
      <c r="E175" s="18">
        <v>0</v>
      </c>
      <c r="F175" s="20">
        <f t="shared" ref="F175:F180" si="11">C175*E175</f>
        <v>0</v>
      </c>
      <c r="G175" s="21"/>
    </row>
    <row r="176" spans="1:7" ht="20.25" customHeight="1" x14ac:dyDescent="0.2">
      <c r="A176" s="25">
        <f t="shared" si="10"/>
        <v>11.2</v>
      </c>
      <c r="B176" s="29" t="s">
        <v>81</v>
      </c>
      <c r="C176" s="18">
        <v>2</v>
      </c>
      <c r="D176" s="24" t="s">
        <v>33</v>
      </c>
      <c r="E176" s="18">
        <v>0</v>
      </c>
      <c r="F176" s="20">
        <f t="shared" si="11"/>
        <v>0</v>
      </c>
      <c r="G176" s="21"/>
    </row>
    <row r="177" spans="1:7" ht="20.25" customHeight="1" x14ac:dyDescent="0.2">
      <c r="A177" s="25">
        <f t="shared" si="10"/>
        <v>11.299999999999999</v>
      </c>
      <c r="B177" s="29" t="s">
        <v>82</v>
      </c>
      <c r="C177" s="18">
        <v>1</v>
      </c>
      <c r="D177" s="24" t="s">
        <v>33</v>
      </c>
      <c r="E177" s="18">
        <v>0</v>
      </c>
      <c r="F177" s="20">
        <f t="shared" si="11"/>
        <v>0</v>
      </c>
      <c r="G177" s="21"/>
    </row>
    <row r="178" spans="1:7" ht="20.25" customHeight="1" x14ac:dyDescent="0.2">
      <c r="A178" s="25">
        <f t="shared" si="10"/>
        <v>11.399999999999999</v>
      </c>
      <c r="B178" s="29" t="s">
        <v>83</v>
      </c>
      <c r="C178" s="18">
        <v>6</v>
      </c>
      <c r="D178" s="24" t="s">
        <v>33</v>
      </c>
      <c r="E178" s="18">
        <v>0</v>
      </c>
      <c r="F178" s="20">
        <f t="shared" si="11"/>
        <v>0</v>
      </c>
      <c r="G178" s="21"/>
    </row>
    <row r="179" spans="1:7" ht="20.25" customHeight="1" x14ac:dyDescent="0.2">
      <c r="A179" s="25">
        <f t="shared" si="10"/>
        <v>11.499999999999998</v>
      </c>
      <c r="B179" s="29" t="s">
        <v>84</v>
      </c>
      <c r="C179" s="18">
        <v>4</v>
      </c>
      <c r="D179" s="24" t="s">
        <v>33</v>
      </c>
      <c r="E179" s="18">
        <v>0</v>
      </c>
      <c r="F179" s="20">
        <f t="shared" si="11"/>
        <v>0</v>
      </c>
      <c r="G179" s="21"/>
    </row>
    <row r="180" spans="1:7" ht="20.25" customHeight="1" x14ac:dyDescent="0.2">
      <c r="A180" s="25">
        <f t="shared" si="10"/>
        <v>11.599999999999998</v>
      </c>
      <c r="B180" s="29" t="s">
        <v>85</v>
      </c>
      <c r="C180" s="18">
        <v>31</v>
      </c>
      <c r="D180" s="24" t="s">
        <v>33</v>
      </c>
      <c r="E180" s="18">
        <v>0</v>
      </c>
      <c r="F180" s="20">
        <f t="shared" si="11"/>
        <v>0</v>
      </c>
      <c r="G180" s="21">
        <f>SUM(F174:F180)</f>
        <v>0</v>
      </c>
    </row>
    <row r="181" spans="1:7" ht="18.600000000000001" customHeight="1" x14ac:dyDescent="0.2">
      <c r="A181" s="22"/>
      <c r="B181" s="23"/>
      <c r="C181" s="18"/>
      <c r="D181" s="24"/>
      <c r="E181" s="15"/>
      <c r="F181" s="15"/>
      <c r="G181" s="21"/>
    </row>
    <row r="182" spans="1:7" ht="18.600000000000001" customHeight="1" x14ac:dyDescent="0.2">
      <c r="A182" s="22">
        <v>12</v>
      </c>
      <c r="B182" s="23" t="s">
        <v>92</v>
      </c>
      <c r="C182" s="18">
        <v>8</v>
      </c>
      <c r="D182" s="24" t="s">
        <v>33</v>
      </c>
      <c r="E182" s="18">
        <v>0</v>
      </c>
      <c r="F182" s="18">
        <f>C182*E182</f>
        <v>0</v>
      </c>
      <c r="G182" s="21">
        <f>SUM(F182)</f>
        <v>0</v>
      </c>
    </row>
    <row r="183" spans="1:7" ht="18.600000000000001" customHeight="1" x14ac:dyDescent="0.2">
      <c r="A183" s="25"/>
      <c r="B183" s="15"/>
      <c r="C183" s="18"/>
      <c r="D183" s="19"/>
      <c r="E183" s="18"/>
      <c r="F183" s="20"/>
      <c r="G183" s="21"/>
    </row>
    <row r="184" spans="1:7" ht="18.600000000000001" customHeight="1" x14ac:dyDescent="0.2">
      <c r="A184" s="22">
        <v>13</v>
      </c>
      <c r="B184" s="23" t="s">
        <v>43</v>
      </c>
      <c r="C184" s="18">
        <v>1</v>
      </c>
      <c r="D184" s="24" t="s">
        <v>44</v>
      </c>
      <c r="E184" s="18">
        <v>0</v>
      </c>
      <c r="F184" s="18">
        <f>C184*E184</f>
        <v>0</v>
      </c>
      <c r="G184" s="21">
        <f>SUM(F183:F184)</f>
        <v>0</v>
      </c>
    </row>
    <row r="185" spans="1:7" ht="18.600000000000001" customHeight="1" x14ac:dyDescent="0.2">
      <c r="A185" s="25"/>
      <c r="B185" s="15"/>
      <c r="C185" s="18"/>
      <c r="D185" s="19"/>
      <c r="E185" s="18"/>
      <c r="F185" s="20"/>
      <c r="G185" s="21"/>
    </row>
    <row r="186" spans="1:7" ht="18.600000000000001" customHeight="1" x14ac:dyDescent="0.2">
      <c r="A186" s="22">
        <v>14</v>
      </c>
      <c r="B186" s="23" t="s">
        <v>69</v>
      </c>
      <c r="C186" s="18">
        <f>C124</f>
        <v>5828</v>
      </c>
      <c r="D186" s="24" t="s">
        <v>16</v>
      </c>
      <c r="E186" s="18">
        <v>0</v>
      </c>
      <c r="F186" s="18">
        <f>C186*E186</f>
        <v>0</v>
      </c>
      <c r="G186" s="21">
        <f>SUM(F185:F186)</f>
        <v>0</v>
      </c>
    </row>
    <row r="187" spans="1:7" ht="18.600000000000001" customHeight="1" x14ac:dyDescent="0.2">
      <c r="A187" s="25"/>
      <c r="B187" s="15"/>
      <c r="C187" s="18"/>
      <c r="D187" s="19"/>
      <c r="E187" s="18"/>
      <c r="F187" s="20"/>
      <c r="G187" s="21"/>
    </row>
    <row r="188" spans="1:7" ht="18.600000000000001" customHeight="1" x14ac:dyDescent="0.2">
      <c r="A188" s="22">
        <v>15</v>
      </c>
      <c r="B188" s="23" t="s">
        <v>45</v>
      </c>
      <c r="C188" s="18">
        <f>C124</f>
        <v>5828</v>
      </c>
      <c r="D188" s="24" t="s">
        <v>16</v>
      </c>
      <c r="E188" s="18">
        <f>E53</f>
        <v>0</v>
      </c>
      <c r="F188" s="18">
        <f>C188*E188</f>
        <v>0</v>
      </c>
      <c r="G188" s="21">
        <f>SUM(F187:F188)</f>
        <v>0</v>
      </c>
    </row>
    <row r="189" spans="1:7" ht="18.600000000000001" customHeight="1" x14ac:dyDescent="0.2">
      <c r="A189" s="25"/>
      <c r="B189" s="15"/>
      <c r="C189" s="18"/>
      <c r="D189" s="19"/>
      <c r="E189" s="18"/>
      <c r="F189" s="20"/>
      <c r="G189" s="21"/>
    </row>
    <row r="190" spans="1:7" ht="18.600000000000001" customHeight="1" x14ac:dyDescent="0.2">
      <c r="A190" s="22">
        <v>16</v>
      </c>
      <c r="B190" s="23" t="s">
        <v>93</v>
      </c>
      <c r="C190" s="18">
        <f>C188</f>
        <v>5828</v>
      </c>
      <c r="D190" s="24" t="s">
        <v>16</v>
      </c>
      <c r="E190" s="18">
        <v>0</v>
      </c>
      <c r="F190" s="18">
        <f>C190*E190</f>
        <v>0</v>
      </c>
      <c r="G190" s="21">
        <f>SUM(F189:F190)</f>
        <v>0</v>
      </c>
    </row>
    <row r="191" spans="1:7" ht="18.600000000000001" customHeight="1" x14ac:dyDescent="0.2">
      <c r="A191" s="33"/>
      <c r="B191" s="15"/>
      <c r="C191" s="18"/>
      <c r="D191" s="19"/>
      <c r="E191" s="18"/>
      <c r="F191" s="20"/>
      <c r="G191" s="21"/>
    </row>
    <row r="192" spans="1:7" ht="18" customHeight="1" x14ac:dyDescent="0.2">
      <c r="A192" s="34"/>
      <c r="B192" s="35" t="s">
        <v>94</v>
      </c>
      <c r="C192" s="36"/>
      <c r="D192" s="36"/>
      <c r="E192" s="37"/>
      <c r="F192" s="37"/>
      <c r="G192" s="37">
        <f>SUM(G120:G191)</f>
        <v>0</v>
      </c>
    </row>
    <row r="193" spans="1:7" ht="18" customHeight="1" x14ac:dyDescent="0.2">
      <c r="A193" s="34"/>
      <c r="B193" s="35" t="s">
        <v>95</v>
      </c>
      <c r="C193" s="36"/>
      <c r="D193" s="36"/>
      <c r="E193" s="37"/>
      <c r="F193" s="42"/>
      <c r="G193" s="37">
        <f>G192+G118+G57</f>
        <v>0</v>
      </c>
    </row>
    <row r="194" spans="1:7" ht="18.600000000000001" customHeight="1" x14ac:dyDescent="0.2">
      <c r="A194" s="43"/>
      <c r="B194" s="43"/>
      <c r="C194" s="44"/>
      <c r="D194" s="45"/>
      <c r="E194" s="44"/>
      <c r="F194" s="44"/>
      <c r="G194" s="46"/>
    </row>
    <row r="195" spans="1:7" ht="18.600000000000001" customHeight="1" x14ac:dyDescent="0.2">
      <c r="A195" s="43"/>
      <c r="B195" s="47" t="s">
        <v>96</v>
      </c>
      <c r="C195" s="48">
        <v>0.1</v>
      </c>
      <c r="D195" s="45"/>
      <c r="E195" s="44"/>
      <c r="F195" s="44">
        <f>C195*G193</f>
        <v>0</v>
      </c>
      <c r="G195" s="46"/>
    </row>
    <row r="196" spans="1:7" ht="18.600000000000001" customHeight="1" x14ac:dyDescent="0.2">
      <c r="A196" s="43"/>
      <c r="B196" s="47" t="s">
        <v>97</v>
      </c>
      <c r="C196" s="48">
        <v>2.5000000000000001E-2</v>
      </c>
      <c r="D196" s="45"/>
      <c r="E196" s="44"/>
      <c r="F196" s="44">
        <f>C196*G193</f>
        <v>0</v>
      </c>
      <c r="G196" s="46"/>
    </row>
    <row r="197" spans="1:7" ht="18.600000000000001" customHeight="1" x14ac:dyDescent="0.2">
      <c r="A197" s="43"/>
      <c r="B197" s="47" t="s">
        <v>98</v>
      </c>
      <c r="C197" s="48">
        <v>5.3500000000000013E-2</v>
      </c>
      <c r="D197" s="45"/>
      <c r="E197" s="44"/>
      <c r="F197" s="44">
        <f>C197*G193</f>
        <v>0</v>
      </c>
      <c r="G197" s="46"/>
    </row>
    <row r="198" spans="1:7" ht="18.600000000000001" customHeight="1" x14ac:dyDescent="0.2">
      <c r="A198" s="43"/>
      <c r="B198" s="47" t="s">
        <v>99</v>
      </c>
      <c r="C198" s="48">
        <v>3.5000000000000003E-2</v>
      </c>
      <c r="D198" s="45"/>
      <c r="E198" s="44"/>
      <c r="F198" s="44">
        <f>C198*G193</f>
        <v>0</v>
      </c>
      <c r="G198" s="46"/>
    </row>
    <row r="199" spans="1:7" ht="18.600000000000001" customHeight="1" x14ac:dyDescent="0.2">
      <c r="A199" s="43"/>
      <c r="B199" s="47" t="s">
        <v>100</v>
      </c>
      <c r="C199" s="48">
        <v>0.01</v>
      </c>
      <c r="D199" s="45"/>
      <c r="E199" s="44"/>
      <c r="F199" s="44">
        <f>C199*G193</f>
        <v>0</v>
      </c>
      <c r="G199" s="46"/>
    </row>
    <row r="200" spans="1:7" ht="18.600000000000001" customHeight="1" x14ac:dyDescent="0.2">
      <c r="A200" s="43"/>
      <c r="B200" s="47" t="s">
        <v>101</v>
      </c>
      <c r="C200" s="48">
        <v>0.05</v>
      </c>
      <c r="D200" s="45"/>
      <c r="E200" s="44"/>
      <c r="F200" s="44">
        <f>C200*G193</f>
        <v>0</v>
      </c>
      <c r="G200" s="46"/>
    </row>
    <row r="201" spans="1:7" ht="18.600000000000001" customHeight="1" x14ac:dyDescent="0.2">
      <c r="A201" s="49"/>
      <c r="B201" s="47" t="s">
        <v>102</v>
      </c>
      <c r="C201" s="48">
        <v>0.18</v>
      </c>
      <c r="D201" s="45"/>
      <c r="E201" s="44"/>
      <c r="F201" s="44">
        <f>C201*F195</f>
        <v>0</v>
      </c>
      <c r="G201" s="44"/>
    </row>
    <row r="202" spans="1:7" ht="18.600000000000001" customHeight="1" x14ac:dyDescent="0.2">
      <c r="A202" s="50"/>
      <c r="B202" s="51" t="s">
        <v>103</v>
      </c>
      <c r="C202" s="53"/>
      <c r="D202" s="53"/>
      <c r="E202" s="54"/>
      <c r="F202" s="54"/>
      <c r="G202" s="55">
        <f>SUM(F195:F201)</f>
        <v>0</v>
      </c>
    </row>
    <row r="203" spans="1:7" ht="18.600000000000001" customHeight="1" x14ac:dyDescent="0.2">
      <c r="A203" s="43"/>
      <c r="B203" s="56"/>
      <c r="C203" s="52"/>
      <c r="D203" s="45"/>
      <c r="E203" s="44"/>
      <c r="F203" s="44"/>
      <c r="G203" s="46"/>
    </row>
    <row r="204" spans="1:7" ht="18.600000000000001" customHeight="1" x14ac:dyDescent="0.2">
      <c r="A204" s="50"/>
      <c r="B204" s="51" t="s">
        <v>104</v>
      </c>
      <c r="C204" s="53"/>
      <c r="D204" s="53"/>
      <c r="E204" s="54"/>
      <c r="F204" s="54"/>
      <c r="G204" s="55">
        <f>G193+G202</f>
        <v>0</v>
      </c>
    </row>
    <row r="205" spans="1:7" ht="18.600000000000001" customHeight="1" x14ac:dyDescent="0.2">
      <c r="A205" s="56"/>
      <c r="B205" s="56"/>
      <c r="C205" s="56"/>
      <c r="D205" s="56"/>
      <c r="E205" s="56"/>
      <c r="F205" s="56"/>
      <c r="G205" s="56"/>
    </row>
    <row r="206" spans="1:7" ht="18.600000000000001" customHeight="1" x14ac:dyDescent="0.2">
      <c r="A206" s="50"/>
      <c r="B206" s="51" t="s">
        <v>105</v>
      </c>
      <c r="C206" s="62">
        <v>0.03</v>
      </c>
      <c r="D206" s="53"/>
      <c r="E206" s="54"/>
      <c r="F206" s="54"/>
      <c r="G206" s="55">
        <f>C206*G202</f>
        <v>0</v>
      </c>
    </row>
    <row r="207" spans="1:7" ht="18.600000000000001" customHeight="1" x14ac:dyDescent="0.2">
      <c r="A207" s="43"/>
      <c r="B207" s="56"/>
      <c r="C207" s="63"/>
      <c r="D207" s="45"/>
      <c r="E207" s="44"/>
      <c r="F207" s="44"/>
      <c r="G207" s="46"/>
    </row>
    <row r="208" spans="1:7" ht="18.600000000000001" customHeight="1" x14ac:dyDescent="0.2">
      <c r="A208" s="50"/>
      <c r="B208" s="51" t="s">
        <v>106</v>
      </c>
      <c r="C208" s="62">
        <v>0.06</v>
      </c>
      <c r="D208" s="53"/>
      <c r="E208" s="54"/>
      <c r="F208" s="54"/>
      <c r="G208" s="55">
        <f>C208*G193</f>
        <v>0</v>
      </c>
    </row>
    <row r="209" spans="1:7" ht="18.600000000000001" customHeight="1" x14ac:dyDescent="0.2">
      <c r="A209" s="43"/>
      <c r="B209" s="56"/>
      <c r="C209" s="63"/>
      <c r="D209" s="45"/>
      <c r="E209" s="44"/>
      <c r="F209" s="44"/>
      <c r="G209" s="46"/>
    </row>
    <row r="210" spans="1:7" ht="18.600000000000001" customHeight="1" x14ac:dyDescent="0.2">
      <c r="A210" s="50"/>
      <c r="B210" s="51" t="s">
        <v>107</v>
      </c>
      <c r="C210" s="62">
        <v>0.05</v>
      </c>
      <c r="D210" s="53"/>
      <c r="E210" s="54"/>
      <c r="F210" s="54"/>
      <c r="G210" s="55">
        <f>G204*0.05</f>
        <v>0</v>
      </c>
    </row>
    <row r="211" spans="1:7" ht="18.600000000000001" customHeight="1" x14ac:dyDescent="0.2">
      <c r="A211" s="43"/>
      <c r="B211" s="56"/>
      <c r="C211" s="44"/>
      <c r="D211" s="45"/>
      <c r="E211" s="44"/>
      <c r="F211" s="44"/>
      <c r="G211" s="46"/>
    </row>
    <row r="212" spans="1:7" ht="30.4" customHeight="1" x14ac:dyDescent="0.2">
      <c r="A212" s="50"/>
      <c r="B212" s="51" t="s">
        <v>108</v>
      </c>
      <c r="C212" s="53"/>
      <c r="D212" s="53"/>
      <c r="E212" s="54"/>
      <c r="F212" s="54"/>
      <c r="G212" s="55">
        <f>G206+G204+G208+G210</f>
        <v>0</v>
      </c>
    </row>
    <row r="213" spans="1:7" ht="13.7" customHeight="1" x14ac:dyDescent="0.2">
      <c r="A213" s="57"/>
      <c r="B213" s="57"/>
      <c r="C213" s="57"/>
      <c r="D213" s="57"/>
      <c r="E213" s="57"/>
      <c r="F213" s="57"/>
      <c r="G213" s="57"/>
    </row>
    <row r="214" spans="1:7" ht="13.7" customHeight="1" x14ac:dyDescent="0.2">
      <c r="A214" s="6"/>
      <c r="B214" s="6"/>
      <c r="C214" s="6"/>
      <c r="D214" s="6"/>
      <c r="E214" s="6"/>
      <c r="F214" s="6"/>
      <c r="G214" s="6"/>
    </row>
    <row r="215" spans="1:7" ht="13.7" customHeight="1" x14ac:dyDescent="0.2">
      <c r="A215" s="6"/>
      <c r="B215" s="6"/>
      <c r="C215" s="6"/>
      <c r="D215" s="6"/>
      <c r="E215" s="6"/>
      <c r="F215" s="6"/>
      <c r="G215" s="6"/>
    </row>
    <row r="216" spans="1:7" ht="13.7" customHeight="1" x14ac:dyDescent="0.2">
      <c r="A216" s="6"/>
      <c r="B216" s="6"/>
      <c r="C216" s="6"/>
      <c r="D216" s="6"/>
      <c r="E216" s="58"/>
      <c r="F216" s="6"/>
      <c r="G216" s="6"/>
    </row>
    <row r="217" spans="1:7" ht="18.600000000000001" customHeight="1" x14ac:dyDescent="0.25">
      <c r="A217" s="6"/>
      <c r="B217" s="6"/>
      <c r="C217" s="6"/>
      <c r="D217" s="59"/>
      <c r="E217" s="18"/>
      <c r="F217" s="60"/>
      <c r="G217" s="61"/>
    </row>
  </sheetData>
  <mergeCells count="5">
    <mergeCell ref="A2:G2"/>
    <mergeCell ref="A1:G1"/>
    <mergeCell ref="A3:G3"/>
    <mergeCell ref="A6:G6"/>
    <mergeCell ref="A5:G5"/>
  </mergeCells>
  <pageMargins left="0.70866141732283472" right="0.70866141732283472" top="0.51181102362204722" bottom="0.51181102362204722" header="0.31496062992125984" footer="0.31496062992125984"/>
  <pageSetup scale="55" orientation="landscape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PRESUPUESTO</vt:lpstr>
      <vt:lpstr>1ra ETAPA Final</vt:lpstr>
      <vt:lpstr>PRESUPUESTO!Área_de_impresión</vt:lpstr>
      <vt:lpstr>PRESUPUESTO!Títulos_a_imprimir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2017-09-19T14:28:47Z</dcterms:modified>
</cp:coreProperties>
</file>