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sumen Lote 13" sheetId="1" r:id="rId1"/>
    <sheet name="A" sheetId="2" r:id="rId2"/>
    <sheet name="B" sheetId="3" r:id="rId3"/>
  </sheets>
  <calcPr calcId="144525"/>
</workbook>
</file>

<file path=xl/calcChain.xml><?xml version="1.0" encoding="utf-8"?>
<calcChain xmlns="http://schemas.openxmlformats.org/spreadsheetml/2006/main">
  <c r="F167" i="3" l="1"/>
  <c r="F166" i="3"/>
  <c r="F165" i="3"/>
  <c r="F164" i="3"/>
  <c r="F163" i="3"/>
  <c r="F162" i="3"/>
  <c r="G170" i="3" s="1"/>
  <c r="G172" i="3" s="1"/>
  <c r="F156" i="3"/>
  <c r="F154" i="3"/>
  <c r="F153" i="3"/>
  <c r="F152" i="3"/>
  <c r="F151" i="3"/>
  <c r="F150" i="3"/>
  <c r="F149" i="3"/>
  <c r="G154" i="3" s="1"/>
  <c r="G158" i="3" s="1"/>
  <c r="F141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G141" i="3" s="1"/>
  <c r="G143" i="3" s="1"/>
  <c r="E119" i="3"/>
  <c r="F119" i="3" s="1"/>
  <c r="F117" i="3"/>
  <c r="F116" i="3"/>
  <c r="F115" i="3"/>
  <c r="F114" i="3"/>
  <c r="F113" i="3"/>
  <c r="F112" i="3"/>
  <c r="F111" i="3"/>
  <c r="F110" i="3"/>
  <c r="F109" i="3"/>
  <c r="F108" i="3"/>
  <c r="F107" i="3"/>
  <c r="F106" i="3"/>
  <c r="F104" i="3"/>
  <c r="F103" i="3"/>
  <c r="F100" i="3"/>
  <c r="F99" i="3"/>
  <c r="F98" i="3"/>
  <c r="F97" i="3"/>
  <c r="F96" i="3"/>
  <c r="G119" i="3" s="1"/>
  <c r="G121" i="3" s="1"/>
  <c r="F90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G90" i="3" s="1"/>
  <c r="G92" i="3" s="1"/>
  <c r="G159" i="3" s="1"/>
  <c r="G160" i="3" s="1"/>
  <c r="F72" i="3"/>
  <c r="G171" i="3" l="1"/>
  <c r="G173" i="3"/>
  <c r="G174" i="3" l="1"/>
  <c r="G175" i="3" s="1"/>
  <c r="G24" i="3" l="1"/>
  <c r="F24" i="3"/>
  <c r="F22" i="3"/>
  <c r="G22" i="3" s="1"/>
  <c r="G20" i="3"/>
  <c r="F20" i="3"/>
  <c r="F18" i="3"/>
  <c r="G18" i="3" s="1"/>
  <c r="G16" i="3"/>
  <c r="F16" i="3"/>
  <c r="C16" i="3"/>
  <c r="F14" i="3"/>
  <c r="G14" i="3" s="1"/>
  <c r="G12" i="3"/>
  <c r="G27" i="3" s="1"/>
  <c r="G28" i="3" s="1"/>
  <c r="F12" i="3"/>
  <c r="C94" i="2"/>
  <c r="C93" i="2"/>
  <c r="C95" i="2" s="1"/>
  <c r="C90" i="2"/>
  <c r="C92" i="2" s="1"/>
  <c r="C89" i="2"/>
  <c r="C84" i="2"/>
  <c r="C83" i="2"/>
  <c r="C82" i="2"/>
  <c r="C81" i="2"/>
  <c r="C85" i="2" s="1"/>
  <c r="C80" i="2"/>
  <c r="C75" i="2"/>
  <c r="C76" i="2" s="1"/>
  <c r="C57" i="2"/>
  <c r="C56" i="2"/>
  <c r="C55" i="2"/>
  <c r="C54" i="2"/>
  <c r="C51" i="2"/>
  <c r="C46" i="2"/>
  <c r="C45" i="2"/>
  <c r="C47" i="2" s="1"/>
  <c r="C42" i="2"/>
  <c r="C44" i="2" s="1"/>
  <c r="C41" i="2"/>
  <c r="C37" i="2"/>
  <c r="C36" i="2"/>
  <c r="C35" i="2"/>
  <c r="C34" i="2"/>
  <c r="C16" i="2"/>
  <c r="C17" i="2" s="1"/>
  <c r="D10" i="2"/>
  <c r="C33" i="2" s="1"/>
  <c r="C38" i="2" s="1"/>
  <c r="F33" i="3" l="1"/>
  <c r="G41" i="3"/>
  <c r="F35" i="3"/>
  <c r="F31" i="3"/>
  <c r="F32" i="3"/>
  <c r="F34" i="3"/>
  <c r="F30" i="3"/>
  <c r="C18" i="2"/>
  <c r="C77" i="2"/>
  <c r="G38" i="3" l="1"/>
  <c r="G40" i="3" l="1"/>
  <c r="G39" i="3"/>
  <c r="G42" i="3" l="1"/>
  <c r="G43" i="3" s="1"/>
</calcChain>
</file>

<file path=xl/sharedStrings.xml><?xml version="1.0" encoding="utf-8"?>
<sst xmlns="http://schemas.openxmlformats.org/spreadsheetml/2006/main" count="535" uniqueCount="290">
  <si>
    <t>A</t>
  </si>
  <si>
    <t>Construcción de nueva Unidad de tratamiento de aguas residuales y construcción de filtro anaeróbico a unidad de tratamiento existente, para el residencial Carmen Renata I, ubicada en la carretera La Isabela, sector Pantoja, Sto. Dgo. Oeste.</t>
  </si>
  <si>
    <t>B</t>
  </si>
  <si>
    <t>Construcción de un pozo a percusión  perforado  ø10" acero y encamisado en ø8" acero a 280 pies de profundidad, ubicado en Villa Morada, calle Los Próceres Esq. Sánchez, Sector Pantoja</t>
  </si>
  <si>
    <t>CORPORACION DEL ACUEDUCTO Y ALCANTARILLADO DE SANTO DOMINGO</t>
  </si>
  <si>
    <t>* * * C. A. A. S. D. * * *</t>
  </si>
  <si>
    <t>PRESUPUESTO: CONSTRUCCION DE NUEVA UNIDAD DE TRATAMIENTO DE AGUAS RESIDUALES Y CONSTRUCCION DE FILTRO ANAEROBICO A UNIDAD DE TRATAMIENTO EXISTENTE PARA EL RESIDENCIAL CARMEN RENATA I, UBICADO EN LA CARRETERA LA ISABELA, SECTOR PANTOJA, SANTO DOMINGO OESTE. (Gerencia Noroeste)</t>
  </si>
  <si>
    <t>No.</t>
  </si>
  <si>
    <t>FASE A</t>
  </si>
  <si>
    <t>1.-</t>
  </si>
  <si>
    <t>1.1.-</t>
  </si>
  <si>
    <t>1.2.-</t>
  </si>
  <si>
    <t>2.-</t>
  </si>
  <si>
    <t>2.1.-</t>
  </si>
  <si>
    <t>2.2.-</t>
  </si>
  <si>
    <t>2.3.-</t>
  </si>
  <si>
    <t>3.-</t>
  </si>
  <si>
    <t>3.1.-</t>
  </si>
  <si>
    <t>3.1.1.-</t>
  </si>
  <si>
    <t>3.1.2.-</t>
  </si>
  <si>
    <t>3.2.-</t>
  </si>
  <si>
    <t>3.2.1.-</t>
  </si>
  <si>
    <t>3.2.2.-</t>
  </si>
  <si>
    <t>3.3.-</t>
  </si>
  <si>
    <t>3.3.1.-</t>
  </si>
  <si>
    <t>4.-</t>
  </si>
  <si>
    <t>5.-</t>
  </si>
  <si>
    <t>5.1.-</t>
  </si>
  <si>
    <t>5.2.-</t>
  </si>
  <si>
    <t>5.3.-</t>
  </si>
  <si>
    <t>5.4.-</t>
  </si>
  <si>
    <t>5.5.-</t>
  </si>
  <si>
    <t>6.-</t>
  </si>
  <si>
    <t>6.1.-</t>
  </si>
  <si>
    <t>6.2.-</t>
  </si>
  <si>
    <t>6.3.-</t>
  </si>
  <si>
    <t>6.4.-</t>
  </si>
  <si>
    <t>6.5.-</t>
  </si>
  <si>
    <t>6.6.-</t>
  </si>
  <si>
    <t>6.7.-</t>
  </si>
  <si>
    <t>7.-</t>
  </si>
  <si>
    <t>7.1.</t>
  </si>
  <si>
    <t>8.-</t>
  </si>
  <si>
    <t>8.1.-</t>
  </si>
  <si>
    <t>8.2.-</t>
  </si>
  <si>
    <t>8.3.-</t>
  </si>
  <si>
    <t>8.4.-</t>
  </si>
  <si>
    <t>9.-</t>
  </si>
  <si>
    <t>10.-</t>
  </si>
  <si>
    <t>10.1.-</t>
  </si>
  <si>
    <t>10.2.-</t>
  </si>
  <si>
    <t>10.3.-</t>
  </si>
  <si>
    <t>FASE B</t>
  </si>
  <si>
    <t>3.4.-</t>
  </si>
  <si>
    <t>3.5.-</t>
  </si>
  <si>
    <t>3.6.-</t>
  </si>
  <si>
    <t>4.1.-</t>
  </si>
  <si>
    <t>4.2.-</t>
  </si>
  <si>
    <t>4.3.-</t>
  </si>
  <si>
    <t>4.4.-</t>
  </si>
  <si>
    <t>4.5.-</t>
  </si>
  <si>
    <t>4.6.-</t>
  </si>
  <si>
    <t>4.7.-</t>
  </si>
  <si>
    <t>Descripción</t>
  </si>
  <si>
    <t>CONSTRUCCION DE NUEVA UNIDAD DE PLANTA DE TRATAMIENTO DE AGUAS RESIDUALES</t>
  </si>
  <si>
    <t>Dimensiones</t>
  </si>
  <si>
    <t>TRABAJOS PRELIMINARES:</t>
  </si>
  <si>
    <t>Topografía y Replanteo</t>
  </si>
  <si>
    <t>Caseta para Materiales</t>
  </si>
  <si>
    <t>MOVIMIENTO DE TIERRA:</t>
  </si>
  <si>
    <t>Excavación Material no Clasificado con Retroexacavadora</t>
  </si>
  <si>
    <t>Relleno Compactado</t>
  </si>
  <si>
    <t xml:space="preserve">Bote de Material Sobrante </t>
  </si>
  <si>
    <t>SUMINISTRO TUBERIAS Y PIEZAS DE:</t>
  </si>
  <si>
    <t>TUBERIAS PARA:</t>
  </si>
  <si>
    <t>Ventilacion de Ø3" PVC SDR-41</t>
  </si>
  <si>
    <t>Interconexion de Registros de Ø8" PVC SDR-41</t>
  </si>
  <si>
    <t>CODOS DE:</t>
  </si>
  <si>
    <t>Ø3" x 90º PVC</t>
  </si>
  <si>
    <t>Ø8" x 45º Acero</t>
  </si>
  <si>
    <t>TEE DE:</t>
  </si>
  <si>
    <t>Ø3" x Ø3"PVC</t>
  </si>
  <si>
    <t>MANO DE OBRA PLOMERIA</t>
  </si>
  <si>
    <t>HORMIGON ARMADO EN:</t>
  </si>
  <si>
    <t>Torta de 0.05 mts.</t>
  </si>
  <si>
    <t>Losa de Fondo</t>
  </si>
  <si>
    <t>Muros de Hormigón e = 0.30 mts.</t>
  </si>
  <si>
    <t>Losa de Techo</t>
  </si>
  <si>
    <t>Losa de Filtro</t>
  </si>
  <si>
    <t>Vibrador de Hormigón</t>
  </si>
  <si>
    <t>TERMINACION DE SUPERFICIE:</t>
  </si>
  <si>
    <t>Fino Losa de Fondo</t>
  </si>
  <si>
    <t>Pañete Interior en Muros</t>
  </si>
  <si>
    <t>Zabaletas</t>
  </si>
  <si>
    <t>Pintura Acrilica</t>
  </si>
  <si>
    <t>Pañete Losa de Techo</t>
  </si>
  <si>
    <t>Cantos</t>
  </si>
  <si>
    <t>Impermeabilizante en Losa de Techo</t>
  </si>
  <si>
    <t xml:space="preserve">SUMINISTRO Y COLOCACION DE AGREGADOS PARA FILTRO </t>
  </si>
  <si>
    <t>Agregado de  2" @ 4"</t>
  </si>
  <si>
    <t>CONSTRUCCION DE FILTRANTE DE 10" ENCAMIZADO EN Ø8" ACERO</t>
  </si>
  <si>
    <t>Perforación Tubería  en Ø10" (a Percusión)</t>
  </si>
  <si>
    <t xml:space="preserve">Hincado de Tubería Ø10" </t>
  </si>
  <si>
    <t xml:space="preserve">Ranurado de Tubería Ø10" </t>
  </si>
  <si>
    <t>Suministro Tubería de Ø10"</t>
  </si>
  <si>
    <t>CONSTRUCCION DE REGISTRO SANITARIO</t>
  </si>
  <si>
    <t>MISCELANEOS:</t>
  </si>
  <si>
    <t>Escalera en Hierro de 3/4"</t>
  </si>
  <si>
    <t>Suministro y Colocacion de Tapas Circulares de H. F. , D = 1.00 mt.</t>
  </si>
  <si>
    <t>Limpieza Final</t>
  </si>
  <si>
    <t>SUB-TOTAL COSTOS DIRECTOS FASE "A"</t>
  </si>
  <si>
    <t>CONSTRUCCION DE FILTRO ANAEROBICO PARA LA PLANTA DE TRATAMIENTO EXISTENTE</t>
  </si>
  <si>
    <t>Muros de Hormigón, e =  0.30 mts.</t>
  </si>
  <si>
    <t>Pintura</t>
  </si>
  <si>
    <t>Impermeabilizante Losa de Techo</t>
  </si>
  <si>
    <t>SUB-TOTAL COSTOS DIRECTOS FASE "B"</t>
  </si>
  <si>
    <t>SUB-TOTAL COSTOS DIRECTOS FASE "A + B"</t>
  </si>
  <si>
    <t>DIRECCION TECNICA</t>
  </si>
  <si>
    <t>GASTOS ADMINISTRATIVOS</t>
  </si>
  <si>
    <t>TRANSPORTE</t>
  </si>
  <si>
    <t>SEGUROS Y FIANZA</t>
  </si>
  <si>
    <t>LEY # 6/86</t>
  </si>
  <si>
    <t>SUPERVISION C.A.A.S.D.</t>
  </si>
  <si>
    <t xml:space="preserve"> </t>
  </si>
  <si>
    <t>TOTAL DE GASTOS INDIRECTOS</t>
  </si>
  <si>
    <t>SUB-TOTAL GENERAL</t>
  </si>
  <si>
    <t>PRESERVACION, MANTENIMIENTO Y CONSERVACION DE CUENCAS</t>
  </si>
  <si>
    <t>EQUIPAMIENTO CAASD</t>
  </si>
  <si>
    <t>IMPREVISTOS</t>
  </si>
  <si>
    <t>TOTAL GENERAL A CONTRATAR</t>
  </si>
  <si>
    <t>Preparado por:</t>
  </si>
  <si>
    <t>__________________________________</t>
  </si>
  <si>
    <t>Visto Bueno por:</t>
  </si>
  <si>
    <t>Cantidad</t>
  </si>
  <si>
    <t>L =</t>
  </si>
  <si>
    <t>L</t>
  </si>
  <si>
    <t>Unidad</t>
  </si>
  <si>
    <t>A =</t>
  </si>
  <si>
    <t>PA</t>
  </si>
  <si>
    <t>Mt3.</t>
  </si>
  <si>
    <t>UD</t>
  </si>
  <si>
    <t>Mt2.</t>
  </si>
  <si>
    <t>P.A.</t>
  </si>
  <si>
    <t>Mt2</t>
  </si>
  <si>
    <t>M2</t>
  </si>
  <si>
    <t>ML</t>
  </si>
  <si>
    <t>M3</t>
  </si>
  <si>
    <t>PL</t>
  </si>
  <si>
    <t>Precio RD$</t>
  </si>
  <si>
    <t>Revisado por:</t>
  </si>
  <si>
    <t>Aprobado por:</t>
  </si>
  <si>
    <t>Costo RD$</t>
  </si>
  <si>
    <t>Sub-Total</t>
  </si>
  <si>
    <t>CORPORACIÓN DEL ACUEDUCTO Y ALCANTARILLADO DE SANTO DOMINGO</t>
  </si>
  <si>
    <t xml:space="preserve">PRESUPUESTO:   CONSTRUCCION DE UN POZO  A PERCUCION PERFORADO Ø10"ACERO Y ENCAMISADO  EN </t>
  </si>
  <si>
    <t>Ø8"ACERO A 280 PIES, DE PROFUNDIDAD, UBICADO EN  VILLA MORADA C/ LOS PROCERES ESQ. SANCHEZ</t>
  </si>
  <si>
    <t>PANTOJA, DIRECCION DE OPERACIONES NOROESTE.</t>
  </si>
  <si>
    <t xml:space="preserve">CONSTRUCCION DE POZOS </t>
  </si>
  <si>
    <t>DIAMETRO DE Ø8" ACERO  y 280 PIES PROFUNDIDAD</t>
  </si>
  <si>
    <t xml:space="preserve">PERFORACION DE POZO EN Ø10" </t>
  </si>
  <si>
    <t>HINCADO DE  TUBERIA Ø8" x e= 3/8" ACERO</t>
  </si>
  <si>
    <t xml:space="preserve">RANURADO  CORTE Y SOLDADURA DE  TUBERIA DE Ø8" ACERO </t>
  </si>
  <si>
    <t>SUMINISTRO DE ZAPATA</t>
  </si>
  <si>
    <t xml:space="preserve">SUMININSTRO DE  TUBERIA Ø8"x e=3/8 ACERO </t>
  </si>
  <si>
    <t>DESARROLLO POR PISTONEO</t>
  </si>
  <si>
    <t>PRUEBA DE BOMBEO POR 48 HORAS</t>
  </si>
  <si>
    <t>SUB-TOTAL</t>
  </si>
  <si>
    <t>DIRECCIÓN TÉCNICA</t>
  </si>
  <si>
    <t>SEGURO Y FIANZA</t>
  </si>
  <si>
    <t>SUPERVISIÓN C.A.A.S.D.</t>
  </si>
  <si>
    <t>TOTAL GENERAL EN RD$</t>
  </si>
  <si>
    <t xml:space="preserve">PRESUPUESTO:  ELECTRIFICACION E INSTALACION DE EQUIPOS DE BOMBEO PARA EL POZO #1. UBICADO EN   </t>
  </si>
  <si>
    <t xml:space="preserve">VILLA MORADA (SOLAR), MUNICIPIO DE PANTOJA.,  GERENCIA DE </t>
  </si>
  <si>
    <t>OPERACIONES DE NOROESTE.</t>
  </si>
  <si>
    <t>INSTALACION ELECTRICA PRIMARIA</t>
  </si>
  <si>
    <t>Estructura MT-107</t>
  </si>
  <si>
    <t>Estructura HA-100B</t>
  </si>
  <si>
    <t>1.3.-</t>
  </si>
  <si>
    <t>Poste Pretensado de 35´</t>
  </si>
  <si>
    <t>1.4.-</t>
  </si>
  <si>
    <t>Hueco poste viento</t>
  </si>
  <si>
    <t>1.5.-</t>
  </si>
  <si>
    <t>Cables AAAC 2/0</t>
  </si>
  <si>
    <t>1.6.-</t>
  </si>
  <si>
    <t>Varilla de tierra completa</t>
  </si>
  <si>
    <t>1.7.-</t>
  </si>
  <si>
    <t>Transformador Tipo Poste de 15KVA, 7200/240/120voltios</t>
  </si>
  <si>
    <t xml:space="preserve"> con taps de regulacion 20%</t>
  </si>
  <si>
    <t>1.8.-</t>
  </si>
  <si>
    <t>Condulet de 1 1/2´´</t>
  </si>
  <si>
    <t>1.9.-</t>
  </si>
  <si>
    <t>Tuberia 1 1/ 2´´ x 10´ IMC</t>
  </si>
  <si>
    <t>1.10.-</t>
  </si>
  <si>
    <t>Curva de 1 1/ 2´´ reforzada</t>
  </si>
  <si>
    <t>1.11.-</t>
  </si>
  <si>
    <t>Tuberia PVC 1 1/ 2´´x 19´ SDR-26</t>
  </si>
  <si>
    <t>1.12.-</t>
  </si>
  <si>
    <t>Cable HDB No.6</t>
  </si>
  <si>
    <t>1.13.-</t>
  </si>
  <si>
    <t>Cut-out 100 amp.</t>
  </si>
  <si>
    <t>1.14.-</t>
  </si>
  <si>
    <t>Pararrayo 9 KV,</t>
  </si>
  <si>
    <t>1.15.-</t>
  </si>
  <si>
    <t>Lamina de fusible para Cut-out</t>
  </si>
  <si>
    <t>1.16.-</t>
  </si>
  <si>
    <t>Conector de emplame aereo</t>
  </si>
  <si>
    <t>1.17.-</t>
  </si>
  <si>
    <t>Mano de Obra</t>
  </si>
  <si>
    <t>INSTALACION ELECTRICA SECUNDARIA</t>
  </si>
  <si>
    <t>Alambre THW No. 4</t>
  </si>
  <si>
    <t>Alambre THW No. 6</t>
  </si>
  <si>
    <t>Alambre THW No.12</t>
  </si>
  <si>
    <t>2.4.-</t>
  </si>
  <si>
    <t>Cable sumergible No.8/4 hilos</t>
  </si>
  <si>
    <t>2.5.-</t>
  </si>
  <si>
    <t>Cable sumergible No. 14/2 hilos</t>
  </si>
  <si>
    <t>2.6.-</t>
  </si>
  <si>
    <t>Panel electrico combinado(arrancador magnetico y breaker industrial) size 2, 230V.,</t>
  </si>
  <si>
    <t>monofasico breaker 60 Amp., a 600V, nema 3R, para motor 10Hp,  con</t>
  </si>
  <si>
    <t xml:space="preserve"> proteccion termica y pulsador de arranque/parada.</t>
  </si>
  <si>
    <t>2.7.-</t>
  </si>
  <si>
    <t>Control de nivel para electrodo con sus electrodos 230 V</t>
  </si>
  <si>
    <t>2.8.-</t>
  </si>
  <si>
    <t xml:space="preserve">Monitor de fase ajustable para alto y bajo voltaje, con perdida de </t>
  </si>
  <si>
    <t>inversion de fase a V</t>
  </si>
  <si>
    <t>2.9.-</t>
  </si>
  <si>
    <t>Tuberia EMT 1/2´´ x 10´</t>
  </si>
  <si>
    <t>2.10.-</t>
  </si>
  <si>
    <t>Curva 1/2´´  SDR-26 PVC</t>
  </si>
  <si>
    <t>2.11.-</t>
  </si>
  <si>
    <t>Tuberia 1/2´´ x 19´ SDR-26 PVC</t>
  </si>
  <si>
    <t>2.12.-</t>
  </si>
  <si>
    <t>Adaptador EMT de 1/2´´</t>
  </si>
  <si>
    <t>2.13.-</t>
  </si>
  <si>
    <t>Lampara HPS 250W, 240V</t>
  </si>
  <si>
    <t>2.14.-</t>
  </si>
  <si>
    <t>Tuberia EMT 1´´ x 10´</t>
  </si>
  <si>
    <t>2.15.-</t>
  </si>
  <si>
    <t>Tuberia Liquid Tight 3/4´´</t>
  </si>
  <si>
    <t>2.16.-</t>
  </si>
  <si>
    <t>Adaptador Curvo Liquid Tight 1´´</t>
  </si>
  <si>
    <t>2.17.-</t>
  </si>
  <si>
    <t>Tuberia 1´´ x 19´ SDR-26 PVC</t>
  </si>
  <si>
    <t>2.18.-</t>
  </si>
  <si>
    <t>Adaptador EMT de 1´´</t>
  </si>
  <si>
    <t>2.19.-</t>
  </si>
  <si>
    <t>Tape, conector, tarugos, etc.</t>
  </si>
  <si>
    <t>2.20.-</t>
  </si>
  <si>
    <t>INSTALACION  EQUIPO DE BOMBEO</t>
  </si>
  <si>
    <t>Y CONSTRUCCION DE DESCARGA</t>
  </si>
  <si>
    <t xml:space="preserve">Electrobomba sumergible de 135GPM vs 280TDH a 3500RPM, acomple de </t>
  </si>
  <si>
    <t>motor electrico sumergible de 10HP a 240V,  monofasico</t>
  </si>
  <si>
    <t>Tuberia para columna 4´´ x 10´</t>
  </si>
  <si>
    <t xml:space="preserve">Valvula de compuerta de 4´´ HF platillada </t>
  </si>
  <si>
    <t>Cheque horizontal 4´´ HF platillado</t>
  </si>
  <si>
    <t xml:space="preserve">Valvula de compuerta de 2´´ HF platillada </t>
  </si>
  <si>
    <t>Cabezal de descarga tipo cuello de ganzo 4´´</t>
  </si>
  <si>
    <t>3.7.-</t>
  </si>
  <si>
    <t>Inductor de flujo de 4´´</t>
  </si>
  <si>
    <t>3.8.-</t>
  </si>
  <si>
    <t>Tee HG 4´´ x 4´´ x 2´´</t>
  </si>
  <si>
    <t>3.9.-</t>
  </si>
  <si>
    <t>Niple 4´´ x 12´ platillado en un extremo</t>
  </si>
  <si>
    <t>3.10.-</t>
  </si>
  <si>
    <t>Junta Dresser de 4´´</t>
  </si>
  <si>
    <t>3.11.-</t>
  </si>
  <si>
    <t>Instalacion manometrica completa, con manometro sumergida en glicerina</t>
  </si>
  <si>
    <t>3.12.-</t>
  </si>
  <si>
    <t>Base de hormigon para bomba (0,6 x 0,6 x 0,5)</t>
  </si>
  <si>
    <t>3.13.-</t>
  </si>
  <si>
    <t>Pintura de descarga</t>
  </si>
  <si>
    <t>GL</t>
  </si>
  <si>
    <t>3.14.-</t>
  </si>
  <si>
    <t>Mano de obra</t>
  </si>
  <si>
    <t>SISTEMA DE CLORACION</t>
  </si>
  <si>
    <t>Suministro e instalacion, incluye bomba inyectora de presion de 150 lbs.,</t>
  </si>
  <si>
    <t xml:space="preserve"> y todos sus accesorios (4 valvula de bola de 1´´ , 8 Niples de 1´´ x 4´´,</t>
  </si>
  <si>
    <t>3 Codos de 1 x 45º, 8 codos de 1 x 90º, 1 Tubo de 1´´ x 19´ SCH-41 ).</t>
  </si>
  <si>
    <t>Caseta de: Cloración y Control</t>
  </si>
  <si>
    <t>Verja Malla Ciclonica</t>
  </si>
  <si>
    <t>Puerta Malla Ciclonica 3,00 Mts</t>
  </si>
  <si>
    <t>Puerta Malla Ciclonica 1,00 Mts</t>
  </si>
  <si>
    <t>Embellecimiento con Grava y Caliche</t>
  </si>
  <si>
    <t>MT</t>
  </si>
  <si>
    <t xml:space="preserve">SUB-TOTAL </t>
  </si>
  <si>
    <t xml:space="preserve">SUB-TOTAL GENERAL </t>
  </si>
  <si>
    <t>SUB-TOTAL GENERAL EN RD$</t>
  </si>
  <si>
    <t xml:space="preserve">                 Aprobado por:</t>
  </si>
  <si>
    <t xml:space="preserve">                                                                                                            </t>
  </si>
  <si>
    <t xml:space="preserve">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</si>
</sst>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164" formatCode="0.00_);\(0.00\)"/>
    <numFmt numFmtId="165" formatCode="_(* #,##0.00_);_(* \(#,##0.00\);_(* &quot;-&quot;??_);_(@_)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TechnicLite"/>
      <charset val="2"/>
    </font>
    <font>
      <sz val="18"/>
      <name val="Times New Roman"/>
      <family val="1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Verdana"/>
      <family val="2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</cellStyleXfs>
  <cellXfs count="33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3" applyFont="1" applyBorder="1" applyAlignment="1">
      <alignment horizontal="right" vertical="center"/>
    </xf>
    <xf numFmtId="0" fontId="10" fillId="0" borderId="4" xfId="3" applyFont="1" applyBorder="1" applyAlignment="1">
      <alignment vertical="center"/>
    </xf>
    <xf numFmtId="0" fontId="7" fillId="0" borderId="4" xfId="3" applyFont="1" applyBorder="1" applyAlignment="1">
      <alignment horizontal="right" vertical="center"/>
    </xf>
    <xf numFmtId="0" fontId="10" fillId="0" borderId="4" xfId="3" applyFont="1" applyBorder="1" applyAlignment="1">
      <alignment horizontal="right" vertical="center"/>
    </xf>
    <xf numFmtId="0" fontId="10" fillId="0" borderId="3" xfId="3" applyFont="1" applyBorder="1" applyAlignment="1">
      <alignment horizontal="right" vertical="center"/>
    </xf>
    <xf numFmtId="4" fontId="10" fillId="0" borderId="4" xfId="4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3" applyFont="1" applyBorder="1" applyAlignment="1">
      <alignment vertical="center" wrapText="1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right" vertical="center"/>
    </xf>
    <xf numFmtId="0" fontId="10" fillId="0" borderId="13" xfId="3" applyFont="1" applyBorder="1" applyAlignment="1">
      <alignment vertical="center"/>
    </xf>
    <xf numFmtId="0" fontId="10" fillId="0" borderId="13" xfId="3" applyFont="1" applyBorder="1" applyAlignment="1">
      <alignment vertical="center" wrapText="1"/>
    </xf>
    <xf numFmtId="0" fontId="10" fillId="0" borderId="13" xfId="3" applyFont="1" applyBorder="1" applyAlignment="1">
      <alignment horizontal="left" vertical="center"/>
    </xf>
    <xf numFmtId="0" fontId="7" fillId="0" borderId="13" xfId="3" applyFont="1" applyBorder="1" applyAlignment="1">
      <alignment horizontal="left" vertical="center"/>
    </xf>
    <xf numFmtId="0" fontId="10" fillId="0" borderId="12" xfId="3" applyFont="1" applyBorder="1" applyAlignment="1">
      <alignment vertical="center"/>
    </xf>
    <xf numFmtId="0" fontId="7" fillId="0" borderId="13" xfId="3" applyFont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left" vertical="center"/>
    </xf>
    <xf numFmtId="0" fontId="4" fillId="0" borderId="13" xfId="0" quotePrefix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7" fillId="0" borderId="13" xfId="3" applyFont="1" applyBorder="1" applyAlignment="1">
      <alignment horizontal="center" vertical="center"/>
    </xf>
    <xf numFmtId="164" fontId="10" fillId="0" borderId="13" xfId="3" applyNumberFormat="1" applyFont="1" applyBorder="1" applyAlignment="1">
      <alignment horizontal="right" vertical="center"/>
    </xf>
    <xf numFmtId="4" fontId="10" fillId="0" borderId="13" xfId="5" applyNumberFormat="1" applyFont="1" applyFill="1" applyBorder="1" applyAlignment="1">
      <alignment horizontal="right" vertical="center"/>
    </xf>
    <xf numFmtId="4" fontId="10" fillId="0" borderId="13" xfId="3" applyNumberFormat="1" applyFont="1" applyFill="1" applyBorder="1" applyAlignment="1">
      <alignment horizontal="right" vertical="center"/>
    </xf>
    <xf numFmtId="4" fontId="10" fillId="0" borderId="13" xfId="5" applyNumberFormat="1" applyFont="1" applyBorder="1" applyAlignment="1">
      <alignment horizontal="right" vertical="center"/>
    </xf>
    <xf numFmtId="4" fontId="10" fillId="0" borderId="13" xfId="3" applyNumberFormat="1" applyFont="1" applyBorder="1" applyAlignment="1">
      <alignment horizontal="right" vertical="center"/>
    </xf>
    <xf numFmtId="165" fontId="10" fillId="0" borderId="13" xfId="5" applyFont="1" applyBorder="1" applyAlignment="1">
      <alignment horizontal="right" vertical="center"/>
    </xf>
    <xf numFmtId="165" fontId="10" fillId="0" borderId="12" xfId="5" applyFont="1" applyBorder="1" applyAlignment="1">
      <alignment horizontal="right" vertical="center"/>
    </xf>
    <xf numFmtId="4" fontId="10" fillId="0" borderId="13" xfId="5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right" vertical="center"/>
    </xf>
    <xf numFmtId="4" fontId="10" fillId="0" borderId="12" xfId="5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13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4" fontId="10" fillId="0" borderId="13" xfId="4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5" fillId="0" borderId="13" xfId="2" applyNumberFormat="1" applyFont="1" applyBorder="1" applyAlignment="1">
      <alignment horizontal="centerContinuous" vertical="center"/>
    </xf>
    <xf numFmtId="166" fontId="5" fillId="0" borderId="13" xfId="2" applyNumberFormat="1" applyFont="1" applyBorder="1" applyAlignment="1">
      <alignment horizontal="centerContinuous" vertical="center"/>
    </xf>
    <xf numFmtId="10" fontId="10" fillId="0" borderId="0" xfId="0" applyNumberFormat="1" applyFont="1" applyFill="1" applyBorder="1" applyAlignment="1">
      <alignment horizontal="center" vertical="center"/>
    </xf>
    <xf numFmtId="9" fontId="10" fillId="0" borderId="12" xfId="2" applyNumberFormat="1" applyFont="1" applyBorder="1" applyAlignment="1">
      <alignment horizontal="centerContinuous" vertical="center"/>
    </xf>
    <xf numFmtId="9" fontId="5" fillId="0" borderId="13" xfId="2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9" fontId="5" fillId="0" borderId="16" xfId="2" applyFont="1" applyBorder="1" applyAlignment="1">
      <alignment horizontal="center" vertical="center"/>
    </xf>
    <xf numFmtId="9" fontId="5" fillId="0" borderId="17" xfId="2" applyFont="1" applyBorder="1" applyAlignment="1">
      <alignment horizontal="center" vertical="center"/>
    </xf>
    <xf numFmtId="9" fontId="5" fillId="0" borderId="20" xfId="2" applyFont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164" fontId="10" fillId="0" borderId="13" xfId="3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2" fillId="0" borderId="21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40" fontId="10" fillId="0" borderId="13" xfId="3" applyNumberFormat="1" applyFont="1" applyBorder="1" applyAlignment="1">
      <alignment vertical="center"/>
    </xf>
    <xf numFmtId="40" fontId="10" fillId="0" borderId="12" xfId="3" applyNumberFormat="1" applyFont="1" applyBorder="1" applyAlignment="1">
      <alignment vertical="center"/>
    </xf>
    <xf numFmtId="40" fontId="10" fillId="0" borderId="21" xfId="3" applyNumberFormat="1" applyFont="1" applyBorder="1" applyAlignment="1">
      <alignment vertical="center"/>
    </xf>
    <xf numFmtId="40" fontId="12" fillId="0" borderId="21" xfId="0" applyNumberFormat="1" applyFont="1" applyBorder="1" applyAlignment="1">
      <alignment vertical="center"/>
    </xf>
    <xf numFmtId="40" fontId="12" fillId="0" borderId="13" xfId="0" applyNumberFormat="1" applyFont="1" applyBorder="1" applyAlignment="1">
      <alignment vertical="center"/>
    </xf>
    <xf numFmtId="165" fontId="5" fillId="0" borderId="13" xfId="5" applyFont="1" applyBorder="1" applyAlignment="1">
      <alignment vertical="center"/>
    </xf>
    <xf numFmtId="165" fontId="10" fillId="0" borderId="12" xfId="5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24" xfId="0" quotePrefix="1" applyFont="1" applyFill="1" applyBorder="1" applyAlignment="1">
      <alignment horizontal="center" vertical="center"/>
    </xf>
    <xf numFmtId="0" fontId="10" fillId="0" borderId="24" xfId="3" applyFont="1" applyBorder="1" applyAlignment="1">
      <alignment vertical="center"/>
    </xf>
    <xf numFmtId="165" fontId="10" fillId="0" borderId="24" xfId="5" applyFont="1" applyBorder="1" applyAlignment="1">
      <alignment vertical="center"/>
    </xf>
    <xf numFmtId="165" fontId="4" fillId="0" borderId="24" xfId="5" applyFont="1" applyBorder="1" applyAlignment="1">
      <alignment vertical="center"/>
    </xf>
    <xf numFmtId="165" fontId="5" fillId="0" borderId="24" xfId="5" applyFont="1" applyBorder="1" applyAlignment="1">
      <alignment vertical="center"/>
    </xf>
    <xf numFmtId="165" fontId="7" fillId="0" borderId="24" xfId="5" applyFont="1" applyBorder="1" applyAlignment="1">
      <alignment vertical="center"/>
    </xf>
    <xf numFmtId="165" fontId="4" fillId="0" borderId="23" xfId="5" applyFont="1" applyBorder="1" applyAlignment="1">
      <alignment vertical="center"/>
    </xf>
    <xf numFmtId="165" fontId="4" fillId="0" borderId="25" xfId="5" applyFont="1" applyFill="1" applyBorder="1" applyAlignment="1">
      <alignment vertical="center"/>
    </xf>
    <xf numFmtId="165" fontId="4" fillId="0" borderId="22" xfId="5" applyFont="1" applyFill="1" applyBorder="1" applyAlignment="1">
      <alignment vertical="center"/>
    </xf>
    <xf numFmtId="165" fontId="4" fillId="0" borderId="24" xfId="5" applyFont="1" applyFill="1" applyBorder="1" applyAlignment="1">
      <alignment vertical="center"/>
    </xf>
    <xf numFmtId="165" fontId="4" fillId="0" borderId="22" xfId="5" applyFont="1" applyBorder="1" applyAlignment="1">
      <alignment vertical="center"/>
    </xf>
    <xf numFmtId="165" fontId="4" fillId="0" borderId="26" xfId="5" applyFont="1" applyBorder="1" applyAlignment="1">
      <alignment vertical="center"/>
    </xf>
    <xf numFmtId="165" fontId="4" fillId="0" borderId="27" xfId="5" applyFont="1" applyBorder="1" applyAlignment="1">
      <alignment vertical="center"/>
    </xf>
    <xf numFmtId="165" fontId="4" fillId="0" borderId="28" xfId="5" applyFont="1" applyBorder="1" applyAlignment="1">
      <alignment vertical="center"/>
    </xf>
    <xf numFmtId="165" fontId="4" fillId="0" borderId="0" xfId="5" applyFont="1" applyBorder="1" applyAlignment="1">
      <alignment vertical="center"/>
    </xf>
    <xf numFmtId="165" fontId="4" fillId="0" borderId="29" xfId="5" applyFont="1" applyBorder="1" applyAlignment="1">
      <alignment vertical="center"/>
    </xf>
    <xf numFmtId="0" fontId="13" fillId="0" borderId="0" xfId="0" applyFont="1"/>
    <xf numFmtId="0" fontId="7" fillId="0" borderId="4" xfId="0" applyFont="1" applyBorder="1"/>
    <xf numFmtId="0" fontId="7" fillId="0" borderId="13" xfId="0" applyFont="1" applyBorder="1"/>
    <xf numFmtId="0" fontId="16" fillId="0" borderId="13" xfId="0" applyFont="1" applyBorder="1"/>
    <xf numFmtId="0" fontId="16" fillId="0" borderId="24" xfId="0" applyFont="1" applyBorder="1"/>
    <xf numFmtId="0" fontId="7" fillId="0" borderId="4" xfId="0" applyFont="1" applyBorder="1" applyAlignment="1">
      <alignment horizontal="right"/>
    </xf>
    <xf numFmtId="164" fontId="10" fillId="0" borderId="13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center" vertical="center"/>
    </xf>
    <xf numFmtId="39" fontId="10" fillId="0" borderId="13" xfId="0" applyNumberFormat="1" applyFont="1" applyBorder="1" applyAlignment="1">
      <alignment horizontal="center" vertical="center"/>
    </xf>
    <xf numFmtId="40" fontId="10" fillId="0" borderId="1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4" fontId="10" fillId="0" borderId="24" xfId="0" applyNumberFormat="1" applyFont="1" applyBorder="1"/>
    <xf numFmtId="4" fontId="10" fillId="0" borderId="24" xfId="5" applyNumberFormat="1" applyFont="1" applyBorder="1"/>
    <xf numFmtId="4" fontId="10" fillId="0" borderId="13" xfId="0" applyNumberFormat="1" applyFont="1" applyFill="1" applyBorder="1" applyAlignment="1">
      <alignment horizontal="right" vertical="center"/>
    </xf>
    <xf numFmtId="0" fontId="10" fillId="0" borderId="13" xfId="0" quotePrefix="1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/>
    <xf numFmtId="4" fontId="7" fillId="0" borderId="24" xfId="0" applyNumberFormat="1" applyFont="1" applyBorder="1"/>
    <xf numFmtId="4" fontId="7" fillId="0" borderId="24" xfId="5" applyNumberFormat="1" applyFont="1" applyBorder="1"/>
    <xf numFmtId="0" fontId="10" fillId="0" borderId="5" xfId="0" applyFont="1" applyBorder="1" applyAlignment="1">
      <alignment horizontal="right"/>
    </xf>
    <xf numFmtId="0" fontId="10" fillId="0" borderId="21" xfId="0" quotePrefix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center"/>
    </xf>
    <xf numFmtId="4" fontId="10" fillId="0" borderId="21" xfId="0" applyNumberFormat="1" applyFont="1" applyBorder="1"/>
    <xf numFmtId="4" fontId="5" fillId="0" borderId="25" xfId="1" applyNumberFormat="1" applyFont="1" applyBorder="1"/>
    <xf numFmtId="0" fontId="7" fillId="0" borderId="21" xfId="0" quotePrefix="1" applyFont="1" applyBorder="1" applyAlignment="1">
      <alignment horizontal="center"/>
    </xf>
    <xf numFmtId="4" fontId="4" fillId="0" borderId="24" xfId="5" applyNumberFormat="1" applyFont="1" applyBorder="1"/>
    <xf numFmtId="0" fontId="10" fillId="0" borderId="2" xfId="0" applyFont="1" applyBorder="1"/>
    <xf numFmtId="0" fontId="10" fillId="0" borderId="11" xfId="0" applyFont="1" applyBorder="1"/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22" xfId="5" applyNumberFormat="1" applyFont="1" applyBorder="1"/>
    <xf numFmtId="0" fontId="10" fillId="0" borderId="4" xfId="0" applyFont="1" applyBorder="1"/>
    <xf numFmtId="0" fontId="10" fillId="0" borderId="13" xfId="0" applyFont="1" applyBorder="1"/>
    <xf numFmtId="9" fontId="10" fillId="0" borderId="13" xfId="2" applyNumberFormat="1" applyFont="1" applyBorder="1" applyAlignment="1">
      <alignment horizontal="centerContinuous"/>
    </xf>
    <xf numFmtId="4" fontId="10" fillId="0" borderId="13" xfId="0" applyNumberFormat="1" applyFont="1" applyBorder="1"/>
    <xf numFmtId="4" fontId="10" fillId="0" borderId="13" xfId="5" applyNumberFormat="1" applyFont="1" applyBorder="1"/>
    <xf numFmtId="166" fontId="10" fillId="0" borderId="13" xfId="2" applyNumberFormat="1" applyFont="1" applyBorder="1" applyAlignment="1">
      <alignment horizontal="centerContinuous"/>
    </xf>
    <xf numFmtId="10" fontId="10" fillId="0" borderId="13" xfId="2" applyNumberFormat="1" applyFont="1" applyBorder="1" applyAlignment="1">
      <alignment horizontal="centerContinuous"/>
    </xf>
    <xf numFmtId="0" fontId="10" fillId="0" borderId="30" xfId="0" applyFont="1" applyBorder="1"/>
    <xf numFmtId="0" fontId="10" fillId="0" borderId="31" xfId="0" applyFont="1" applyBorder="1"/>
    <xf numFmtId="4" fontId="10" fillId="0" borderId="31" xfId="0" applyNumberFormat="1" applyFont="1" applyBorder="1"/>
    <xf numFmtId="4" fontId="10" fillId="0" borderId="32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4" fontId="5" fillId="0" borderId="27" xfId="1" applyNumberFormat="1" applyFont="1" applyBorder="1"/>
    <xf numFmtId="4" fontId="4" fillId="0" borderId="27" xfId="1" applyNumberFormat="1" applyFont="1" applyBorder="1"/>
    <xf numFmtId="0" fontId="10" fillId="0" borderId="1" xfId="0" applyFont="1" applyBorder="1" applyAlignment="1">
      <alignment wrapText="1"/>
    </xf>
    <xf numFmtId="9" fontId="10" fillId="0" borderId="13" xfId="2" applyNumberFormat="1" applyFont="1" applyBorder="1" applyAlignment="1">
      <alignment horizontal="centerContinuous" vertical="center"/>
    </xf>
    <xf numFmtId="9" fontId="10" fillId="0" borderId="1" xfId="2" applyFont="1" applyBorder="1" applyAlignment="1">
      <alignment horizontal="center"/>
    </xf>
    <xf numFmtId="0" fontId="16" fillId="0" borderId="3" xfId="0" applyFont="1" applyBorder="1"/>
    <xf numFmtId="0" fontId="16" fillId="0" borderId="12" xfId="0" applyFont="1" applyBorder="1"/>
    <xf numFmtId="4" fontId="16" fillId="0" borderId="12" xfId="0" applyNumberFormat="1" applyFont="1" applyBorder="1"/>
    <xf numFmtId="4" fontId="16" fillId="0" borderId="23" xfId="0" applyNumberFormat="1" applyFont="1" applyBorder="1"/>
    <xf numFmtId="0" fontId="16" fillId="0" borderId="0" xfId="0" applyFont="1"/>
    <xf numFmtId="0" fontId="10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 wrapText="1"/>
    </xf>
    <xf numFmtId="0" fontId="17" fillId="4" borderId="1" xfId="0" applyFont="1" applyFill="1" applyBorder="1" applyAlignment="1">
      <alignment horizontal="center"/>
    </xf>
    <xf numFmtId="0" fontId="17" fillId="4" borderId="1" xfId="0" quotePrefix="1" applyFont="1" applyFill="1" applyBorder="1" applyAlignment="1">
      <alignment horizontal="center"/>
    </xf>
    <xf numFmtId="0" fontId="0" fillId="0" borderId="33" xfId="0" applyBorder="1"/>
    <xf numFmtId="0" fontId="7" fillId="0" borderId="34" xfId="0" applyFont="1" applyBorder="1" applyAlignment="1">
      <alignment horizontal="right"/>
    </xf>
    <xf numFmtId="0" fontId="0" fillId="0" borderId="13" xfId="0" applyBorder="1"/>
    <xf numFmtId="0" fontId="0" fillId="0" borderId="35" xfId="0" applyBorder="1"/>
    <xf numFmtId="0" fontId="20" fillId="0" borderId="33" xfId="0" applyFont="1" applyBorder="1" applyAlignment="1">
      <alignment horizontal="right"/>
    </xf>
    <xf numFmtId="0" fontId="4" fillId="0" borderId="13" xfId="0" applyFont="1" applyBorder="1"/>
    <xf numFmtId="2" fontId="10" fillId="0" borderId="13" xfId="0" applyNumberFormat="1" applyFont="1" applyBorder="1"/>
    <xf numFmtId="0" fontId="10" fillId="0" borderId="13" xfId="0" applyFont="1" applyBorder="1" applyAlignment="1">
      <alignment horizontal="center"/>
    </xf>
    <xf numFmtId="165" fontId="10" fillId="0" borderId="13" xfId="5" applyFont="1" applyBorder="1"/>
    <xf numFmtId="0" fontId="21" fillId="0" borderId="35" xfId="0" applyFont="1" applyBorder="1"/>
    <xf numFmtId="0" fontId="22" fillId="0" borderId="33" xfId="0" applyFont="1" applyBorder="1"/>
    <xf numFmtId="165" fontId="10" fillId="0" borderId="13" xfId="5" applyFont="1" applyBorder="1" applyAlignment="1">
      <alignment horizontal="right"/>
    </xf>
    <xf numFmtId="165" fontId="10" fillId="0" borderId="13" xfId="5" applyFont="1" applyFill="1" applyBorder="1"/>
    <xf numFmtId="0" fontId="22" fillId="0" borderId="33" xfId="0" applyFont="1" applyBorder="1" applyAlignment="1">
      <alignment horizontal="right"/>
    </xf>
    <xf numFmtId="0" fontId="5" fillId="0" borderId="13" xfId="0" applyFont="1" applyFill="1" applyBorder="1"/>
    <xf numFmtId="165" fontId="5" fillId="0" borderId="13" xfId="5" applyFont="1" applyFill="1" applyBorder="1" applyAlignment="1"/>
    <xf numFmtId="165" fontId="5" fillId="0" borderId="13" xfId="5" applyFont="1" applyFill="1" applyBorder="1" applyAlignment="1">
      <alignment horizontal="center"/>
    </xf>
    <xf numFmtId="165" fontId="5" fillId="0" borderId="13" xfId="5" applyFont="1" applyFill="1" applyBorder="1"/>
    <xf numFmtId="165" fontId="5" fillId="0" borderId="13" xfId="5" applyFont="1" applyBorder="1"/>
    <xf numFmtId="0" fontId="23" fillId="0" borderId="35" xfId="0" applyFont="1" applyBorder="1"/>
    <xf numFmtId="0" fontId="24" fillId="0" borderId="13" xfId="0" applyFont="1" applyFill="1" applyBorder="1"/>
    <xf numFmtId="165" fontId="24" fillId="0" borderId="13" xfId="5" applyFont="1" applyFill="1" applyBorder="1" applyAlignment="1">
      <alignment horizontal="center"/>
    </xf>
    <xf numFmtId="165" fontId="24" fillId="0" borderId="13" xfId="5" applyFont="1" applyFill="1" applyBorder="1"/>
    <xf numFmtId="0" fontId="10" fillId="0" borderId="33" xfId="0" applyFont="1" applyBorder="1" applyAlignment="1">
      <alignment horizontal="right"/>
    </xf>
    <xf numFmtId="0" fontId="5" fillId="0" borderId="35" xfId="0" applyFont="1" applyBorder="1"/>
    <xf numFmtId="0" fontId="10" fillId="0" borderId="36" xfId="0" applyFont="1" applyBorder="1" applyAlignment="1">
      <alignment horizontal="right"/>
    </xf>
    <xf numFmtId="0" fontId="5" fillId="0" borderId="37" xfId="0" applyFont="1" applyFill="1" applyBorder="1"/>
    <xf numFmtId="165" fontId="5" fillId="0" borderId="37" xfId="5" applyFont="1" applyFill="1" applyBorder="1" applyAlignment="1"/>
    <xf numFmtId="165" fontId="5" fillId="0" borderId="37" xfId="5" applyFont="1" applyFill="1" applyBorder="1" applyAlignment="1">
      <alignment horizontal="center"/>
    </xf>
    <xf numFmtId="165" fontId="5" fillId="0" borderId="37" xfId="5" applyFont="1" applyFill="1" applyBorder="1"/>
    <xf numFmtId="165" fontId="5" fillId="0" borderId="37" xfId="5" applyFont="1" applyBorder="1"/>
    <xf numFmtId="0" fontId="5" fillId="0" borderId="38" xfId="0" applyFont="1" applyBorder="1"/>
    <xf numFmtId="0" fontId="4" fillId="0" borderId="13" xfId="0" quotePrefix="1" applyFont="1" applyBorder="1" applyAlignment="1">
      <alignment horizontal="left"/>
    </xf>
    <xf numFmtId="2" fontId="5" fillId="0" borderId="13" xfId="0" applyNumberFormat="1" applyFont="1" applyBorder="1" applyAlignment="1"/>
    <xf numFmtId="0" fontId="5" fillId="0" borderId="13" xfId="0" applyFont="1" applyBorder="1" applyAlignment="1">
      <alignment horizontal="center"/>
    </xf>
    <xf numFmtId="165" fontId="4" fillId="0" borderId="35" xfId="0" applyNumberFormat="1" applyFont="1" applyBorder="1"/>
    <xf numFmtId="0" fontId="5" fillId="0" borderId="13" xfId="0" quotePrefix="1" applyFont="1" applyBorder="1" applyAlignment="1">
      <alignment horizontal="left"/>
    </xf>
    <xf numFmtId="2" fontId="5" fillId="0" borderId="13" xfId="0" applyNumberFormat="1" applyFont="1" applyBorder="1"/>
    <xf numFmtId="40" fontId="4" fillId="0" borderId="35" xfId="0" applyNumberFormat="1" applyFont="1" applyBorder="1"/>
    <xf numFmtId="0" fontId="10" fillId="0" borderId="39" xfId="0" applyFont="1" applyBorder="1" applyAlignment="1">
      <alignment horizontal="right"/>
    </xf>
    <xf numFmtId="0" fontId="4" fillId="0" borderId="21" xfId="0" quotePrefix="1" applyFont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/>
    <xf numFmtId="40" fontId="5" fillId="0" borderId="21" xfId="0" applyNumberFormat="1" applyFont="1" applyBorder="1"/>
    <xf numFmtId="44" fontId="4" fillId="0" borderId="40" xfId="1" applyFont="1" applyBorder="1"/>
    <xf numFmtId="0" fontId="25" fillId="0" borderId="33" xfId="0" applyFont="1" applyBorder="1" applyAlignment="1">
      <alignment horizontal="right"/>
    </xf>
    <xf numFmtId="0" fontId="25" fillId="0" borderId="13" xfId="0" quotePrefix="1" applyFont="1" applyBorder="1" applyAlignment="1">
      <alignment horizontal="left"/>
    </xf>
    <xf numFmtId="2" fontId="25" fillId="0" borderId="13" xfId="0" applyNumberFormat="1" applyFont="1" applyBorder="1"/>
    <xf numFmtId="0" fontId="25" fillId="0" borderId="13" xfId="0" applyFont="1" applyBorder="1" applyAlignment="1">
      <alignment horizontal="center"/>
    </xf>
    <xf numFmtId="165" fontId="25" fillId="0" borderId="13" xfId="5" applyFont="1" applyBorder="1"/>
    <xf numFmtId="40" fontId="26" fillId="0" borderId="35" xfId="0" applyNumberFormat="1" applyFont="1" applyBorder="1"/>
    <xf numFmtId="0" fontId="4" fillId="0" borderId="33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165" fontId="5" fillId="0" borderId="13" xfId="5" applyFont="1" applyFill="1" applyBorder="1" applyAlignment="1">
      <alignment horizontal="right"/>
    </xf>
    <xf numFmtId="40" fontId="5" fillId="0" borderId="13" xfId="0" applyNumberFormat="1" applyFont="1" applyBorder="1"/>
    <xf numFmtId="165" fontId="4" fillId="0" borderId="35" xfId="5" applyFont="1" applyBorder="1"/>
    <xf numFmtId="165" fontId="27" fillId="0" borderId="35" xfId="5" applyFont="1" applyBorder="1"/>
    <xf numFmtId="40" fontId="5" fillId="0" borderId="13" xfId="0" applyNumberFormat="1" applyFont="1" applyFill="1" applyBorder="1"/>
    <xf numFmtId="165" fontId="5" fillId="0" borderId="35" xfId="5" applyFont="1" applyBorder="1"/>
    <xf numFmtId="40" fontId="5" fillId="0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40" fontId="5" fillId="5" borderId="13" xfId="0" applyNumberFormat="1" applyFont="1" applyFill="1" applyBorder="1"/>
    <xf numFmtId="40" fontId="5" fillId="5" borderId="13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right"/>
    </xf>
    <xf numFmtId="165" fontId="5" fillId="0" borderId="13" xfId="5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40" fontId="5" fillId="0" borderId="37" xfId="0" applyNumberFormat="1" applyFont="1" applyFill="1" applyBorder="1"/>
    <xf numFmtId="40" fontId="5" fillId="0" borderId="37" xfId="0" applyNumberFormat="1" applyFont="1" applyFill="1" applyBorder="1" applyAlignment="1">
      <alignment horizontal="center"/>
    </xf>
    <xf numFmtId="40" fontId="5" fillId="0" borderId="37" xfId="0" applyNumberFormat="1" applyFont="1" applyBorder="1"/>
    <xf numFmtId="40" fontId="4" fillId="0" borderId="38" xfId="0" applyNumberFormat="1" applyFont="1" applyBorder="1"/>
    <xf numFmtId="0" fontId="5" fillId="0" borderId="33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5" fillId="0" borderId="21" xfId="0" quotePrefix="1" applyFont="1" applyBorder="1" applyAlignment="1">
      <alignment horizontal="center"/>
    </xf>
    <xf numFmtId="165" fontId="5" fillId="0" borderId="21" xfId="5" applyFont="1" applyBorder="1"/>
    <xf numFmtId="0" fontId="5" fillId="0" borderId="37" xfId="0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0" fontId="5" fillId="0" borderId="13" xfId="0" applyFont="1" applyBorder="1"/>
    <xf numFmtId="16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/>
    <xf numFmtId="40" fontId="5" fillId="0" borderId="11" xfId="0" applyNumberFormat="1" applyFont="1" applyBorder="1"/>
    <xf numFmtId="165" fontId="5" fillId="0" borderId="43" xfId="5" applyFont="1" applyBorder="1"/>
    <xf numFmtId="0" fontId="5" fillId="0" borderId="33" xfId="0" applyFont="1" applyBorder="1"/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/>
    <xf numFmtId="10" fontId="5" fillId="0" borderId="13" xfId="2" applyNumberFormat="1" applyFont="1" applyBorder="1" applyAlignment="1">
      <alignment horizontal="center" vertical="center"/>
    </xf>
    <xf numFmtId="0" fontId="5" fillId="0" borderId="12" xfId="0" applyFont="1" applyBorder="1"/>
    <xf numFmtId="9" fontId="5" fillId="0" borderId="12" xfId="2" applyNumberFormat="1" applyFont="1" applyBorder="1" applyAlignment="1">
      <alignment horizontal="centerContinuous"/>
    </xf>
    <xf numFmtId="165" fontId="5" fillId="0" borderId="12" xfId="5" applyFont="1" applyBorder="1"/>
    <xf numFmtId="0" fontId="5" fillId="0" borderId="44" xfId="0" applyFont="1" applyBorder="1"/>
    <xf numFmtId="0" fontId="5" fillId="0" borderId="42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1" xfId="0" applyFont="1" applyBorder="1"/>
    <xf numFmtId="44" fontId="4" fillId="0" borderId="1" xfId="1" applyFont="1" applyBorder="1"/>
    <xf numFmtId="0" fontId="5" fillId="0" borderId="1" xfId="0" applyFont="1" applyBorder="1" applyAlignment="1">
      <alignment horizontal="left" vertical="top" wrapText="1"/>
    </xf>
    <xf numFmtId="9" fontId="5" fillId="0" borderId="1" xfId="2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wrapText="1"/>
    </xf>
    <xf numFmtId="0" fontId="5" fillId="0" borderId="47" xfId="0" applyFont="1" applyBorder="1"/>
    <xf numFmtId="0" fontId="5" fillId="0" borderId="16" xfId="0" applyFont="1" applyBorder="1"/>
    <xf numFmtId="9" fontId="5" fillId="0" borderId="16" xfId="2" applyFont="1" applyBorder="1"/>
    <xf numFmtId="44" fontId="4" fillId="0" borderId="17" xfId="1" applyFont="1" applyBorder="1"/>
    <xf numFmtId="0" fontId="5" fillId="0" borderId="48" xfId="0" applyFont="1" applyBorder="1"/>
    <xf numFmtId="0" fontId="5" fillId="0" borderId="49" xfId="0" applyFont="1" applyBorder="1"/>
    <xf numFmtId="44" fontId="4" fillId="0" borderId="49" xfId="1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17" fillId="0" borderId="0" xfId="0" applyFont="1"/>
    <xf numFmtId="0" fontId="7" fillId="4" borderId="5" xfId="0" quotePrefix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5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22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quotePrefix="1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Millares 2 2 3" xfId="5"/>
    <cellStyle name="Moneda" xfId="1" builtinId="4"/>
    <cellStyle name="Normal" xfId="0" builtinId="0"/>
    <cellStyle name="Normal 2" xfId="3"/>
    <cellStyle name="Normal 2_2009-12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7"/>
  <sheetViews>
    <sheetView tabSelected="1" workbookViewId="0">
      <selection activeCell="B14" sqref="B14"/>
    </sheetView>
  </sheetViews>
  <sheetFormatPr baseColWidth="10" defaultRowHeight="15"/>
  <cols>
    <col min="3" max="3" width="77.42578125" customWidth="1"/>
  </cols>
  <sheetData>
    <row r="6" spans="1:3" ht="75">
      <c r="A6" s="310">
        <v>13</v>
      </c>
      <c r="B6" s="2" t="s">
        <v>0</v>
      </c>
      <c r="C6" s="1" t="s">
        <v>1</v>
      </c>
    </row>
    <row r="7" spans="1:3" ht="56.25">
      <c r="A7" s="310"/>
      <c r="B7" s="3" t="s">
        <v>2</v>
      </c>
      <c r="C7" s="1" t="s">
        <v>3</v>
      </c>
    </row>
  </sheetData>
  <mergeCells count="1"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4"/>
  <sheetViews>
    <sheetView workbookViewId="0">
      <selection activeCell="C12" sqref="C12"/>
    </sheetView>
  </sheetViews>
  <sheetFormatPr baseColWidth="10" defaultRowHeight="15"/>
  <cols>
    <col min="1" max="1" width="12.28515625" customWidth="1"/>
    <col min="2" max="2" width="55.5703125" customWidth="1"/>
    <col min="3" max="3" width="11.5703125" customWidth="1"/>
    <col min="4" max="4" width="10.140625" customWidth="1"/>
    <col min="5" max="5" width="15.42578125" customWidth="1"/>
    <col min="6" max="6" width="18.7109375" customWidth="1"/>
    <col min="7" max="7" width="24.140625" customWidth="1"/>
  </cols>
  <sheetData>
    <row r="1" spans="1:7" ht="20.25">
      <c r="A1" s="325" t="s">
        <v>4</v>
      </c>
      <c r="B1" s="325"/>
      <c r="C1" s="325"/>
      <c r="D1" s="325"/>
      <c r="E1" s="325"/>
      <c r="F1" s="325"/>
      <c r="G1" s="325"/>
    </row>
    <row r="2" spans="1:7" ht="20.25">
      <c r="A2" s="320" t="s">
        <v>5</v>
      </c>
      <c r="B2" s="320"/>
      <c r="C2" s="320"/>
      <c r="D2" s="320"/>
      <c r="E2" s="320"/>
      <c r="F2" s="320"/>
      <c r="G2" s="320"/>
    </row>
    <row r="3" spans="1:7" ht="96.75" customHeight="1">
      <c r="A3" s="321" t="s">
        <v>6</v>
      </c>
      <c r="B3" s="321"/>
      <c r="C3" s="321"/>
      <c r="D3" s="321"/>
      <c r="E3" s="321"/>
      <c r="F3" s="321"/>
      <c r="G3" s="321"/>
    </row>
    <row r="4" spans="1:7" ht="16.5" thickBot="1">
      <c r="A4" s="4"/>
      <c r="B4" s="322"/>
      <c r="C4" s="322"/>
      <c r="D4" s="322"/>
      <c r="E4" s="322"/>
      <c r="F4" s="322"/>
      <c r="G4" s="322"/>
    </row>
    <row r="5" spans="1:7" ht="15.75" thickTop="1">
      <c r="A5" s="323" t="s">
        <v>7</v>
      </c>
      <c r="B5" s="314" t="s">
        <v>63</v>
      </c>
      <c r="C5" s="314" t="s">
        <v>133</v>
      </c>
      <c r="D5" s="314" t="s">
        <v>136</v>
      </c>
      <c r="E5" s="316" t="s">
        <v>148</v>
      </c>
      <c r="F5" s="314" t="s">
        <v>151</v>
      </c>
      <c r="G5" s="318" t="s">
        <v>152</v>
      </c>
    </row>
    <row r="6" spans="1:7" ht="15.75" thickBot="1">
      <c r="A6" s="324"/>
      <c r="B6" s="315"/>
      <c r="C6" s="315"/>
      <c r="D6" s="315"/>
      <c r="E6" s="317"/>
      <c r="F6" s="315"/>
      <c r="G6" s="319"/>
    </row>
    <row r="7" spans="1:7" ht="16.5" thickTop="1">
      <c r="A7" s="5"/>
      <c r="B7" s="23"/>
      <c r="C7" s="23"/>
      <c r="D7" s="23"/>
      <c r="E7" s="82"/>
      <c r="F7" s="23"/>
      <c r="G7" s="101"/>
    </row>
    <row r="8" spans="1:7" ht="60.75">
      <c r="A8" s="6" t="s">
        <v>8</v>
      </c>
      <c r="B8" s="24" t="s">
        <v>64</v>
      </c>
      <c r="C8" s="23"/>
      <c r="D8" s="23"/>
      <c r="E8" s="82"/>
      <c r="F8" s="23"/>
      <c r="G8" s="101"/>
    </row>
    <row r="9" spans="1:7" ht="18.75">
      <c r="A9" s="7"/>
      <c r="B9" s="25"/>
      <c r="C9" s="48" t="s">
        <v>134</v>
      </c>
      <c r="D9" s="48" t="s">
        <v>137</v>
      </c>
      <c r="E9" s="83"/>
      <c r="F9" s="27"/>
      <c r="G9" s="102"/>
    </row>
    <row r="10" spans="1:7" ht="18.75">
      <c r="A10" s="7"/>
      <c r="B10" s="26" t="s">
        <v>65</v>
      </c>
      <c r="C10" s="48">
        <v>16.2</v>
      </c>
      <c r="D10" s="48">
        <f>0.3*3+3.3*2</f>
        <v>7.5</v>
      </c>
      <c r="E10" s="83"/>
      <c r="F10" s="27"/>
      <c r="G10" s="102"/>
    </row>
    <row r="11" spans="1:7" ht="18.75">
      <c r="A11" s="8" t="s">
        <v>9</v>
      </c>
      <c r="B11" s="25" t="s">
        <v>66</v>
      </c>
      <c r="C11" s="49"/>
      <c r="D11" s="67"/>
      <c r="E11" s="84"/>
      <c r="F11" s="93"/>
      <c r="G11" s="103"/>
    </row>
    <row r="12" spans="1:7" ht="20.25">
      <c r="A12" s="9" t="s">
        <v>10</v>
      </c>
      <c r="B12" s="27" t="s">
        <v>67</v>
      </c>
      <c r="C12" s="50">
        <v>1</v>
      </c>
      <c r="D12" s="67" t="s">
        <v>138</v>
      </c>
      <c r="E12" s="85"/>
      <c r="F12" s="93"/>
      <c r="G12" s="104"/>
    </row>
    <row r="13" spans="1:7" ht="20.25">
      <c r="A13" s="9" t="s">
        <v>11</v>
      </c>
      <c r="B13" s="27" t="s">
        <v>68</v>
      </c>
      <c r="C13" s="50">
        <v>1</v>
      </c>
      <c r="D13" s="67" t="s">
        <v>138</v>
      </c>
      <c r="E13" s="85"/>
      <c r="F13" s="93"/>
      <c r="G13" s="104"/>
    </row>
    <row r="14" spans="1:7" ht="20.25">
      <c r="A14" s="8"/>
      <c r="B14" s="25"/>
      <c r="C14" s="51"/>
      <c r="D14" s="67"/>
      <c r="E14" s="85"/>
      <c r="F14" s="93"/>
      <c r="G14" s="105"/>
    </row>
    <row r="15" spans="1:7" ht="20.25">
      <c r="A15" s="8" t="s">
        <v>12</v>
      </c>
      <c r="B15" s="25" t="s">
        <v>69</v>
      </c>
      <c r="C15" s="51"/>
      <c r="D15" s="67"/>
      <c r="E15" s="85"/>
      <c r="F15" s="93"/>
      <c r="G15" s="105"/>
    </row>
    <row r="16" spans="1:7" ht="37.5">
      <c r="A16" s="9" t="s">
        <v>13</v>
      </c>
      <c r="B16" s="28" t="s">
        <v>70</v>
      </c>
      <c r="C16" s="50">
        <f>ROUND((C10+1)*(D10+1)*E10,2)</f>
        <v>0</v>
      </c>
      <c r="D16" s="67" t="s">
        <v>139</v>
      </c>
      <c r="E16" s="85"/>
      <c r="F16" s="93"/>
      <c r="G16" s="105"/>
    </row>
    <row r="17" spans="1:7" ht="20.25">
      <c r="A17" s="9" t="s">
        <v>14</v>
      </c>
      <c r="B17" s="29" t="s">
        <v>71</v>
      </c>
      <c r="C17" s="52">
        <f>ROUND(C16-C10*D10*E10,2)</f>
        <v>0</v>
      </c>
      <c r="D17" s="67" t="s">
        <v>139</v>
      </c>
      <c r="E17" s="85"/>
      <c r="F17" s="93"/>
      <c r="G17" s="105"/>
    </row>
    <row r="18" spans="1:7" ht="20.25">
      <c r="A18" s="9" t="s">
        <v>15</v>
      </c>
      <c r="B18" s="29" t="s">
        <v>72</v>
      </c>
      <c r="C18" s="52">
        <f>ROUND((C16-C17)*1.2,2)</f>
        <v>0</v>
      </c>
      <c r="D18" s="67" t="s">
        <v>139</v>
      </c>
      <c r="E18" s="85"/>
      <c r="F18" s="93"/>
      <c r="G18" s="104"/>
    </row>
    <row r="19" spans="1:7" ht="20.25">
      <c r="A19" s="9"/>
      <c r="B19" s="29"/>
      <c r="C19" s="53" t="s">
        <v>123</v>
      </c>
      <c r="D19" s="67"/>
      <c r="E19" s="85"/>
      <c r="F19" s="93"/>
      <c r="G19" s="104"/>
    </row>
    <row r="20" spans="1:7" ht="20.25">
      <c r="A20" s="8" t="s">
        <v>16</v>
      </c>
      <c r="B20" s="30" t="s">
        <v>73</v>
      </c>
      <c r="C20" s="53"/>
      <c r="D20" s="67"/>
      <c r="E20" s="85"/>
      <c r="F20" s="93"/>
      <c r="G20" s="105"/>
    </row>
    <row r="21" spans="1:7" ht="20.25">
      <c r="A21" s="8" t="s">
        <v>17</v>
      </c>
      <c r="B21" s="30" t="s">
        <v>74</v>
      </c>
      <c r="C21" s="53"/>
      <c r="D21" s="67"/>
      <c r="E21" s="85"/>
      <c r="F21" s="93"/>
      <c r="G21" s="104"/>
    </row>
    <row r="22" spans="1:7" ht="20.25">
      <c r="A22" s="9" t="s">
        <v>18</v>
      </c>
      <c r="B22" s="27" t="s">
        <v>75</v>
      </c>
      <c r="C22" s="52">
        <v>8</v>
      </c>
      <c r="D22" s="67" t="s">
        <v>140</v>
      </c>
      <c r="E22" s="85"/>
      <c r="F22" s="93"/>
      <c r="G22" s="105"/>
    </row>
    <row r="23" spans="1:7" ht="20.25">
      <c r="A23" s="9" t="s">
        <v>19</v>
      </c>
      <c r="B23" s="29" t="s">
        <v>76</v>
      </c>
      <c r="C23" s="52">
        <v>8</v>
      </c>
      <c r="D23" s="67" t="s">
        <v>140</v>
      </c>
      <c r="E23" s="85"/>
      <c r="F23" s="93"/>
      <c r="G23" s="105"/>
    </row>
    <row r="24" spans="1:7" ht="20.25">
      <c r="A24" s="8" t="s">
        <v>20</v>
      </c>
      <c r="B24" s="30" t="s">
        <v>77</v>
      </c>
      <c r="C24" s="52"/>
      <c r="D24" s="67"/>
      <c r="E24" s="85"/>
      <c r="F24" s="93"/>
      <c r="G24" s="105"/>
    </row>
    <row r="25" spans="1:7" ht="20.25">
      <c r="A25" s="9" t="s">
        <v>21</v>
      </c>
      <c r="B25" s="29" t="s">
        <v>78</v>
      </c>
      <c r="C25" s="52">
        <v>1</v>
      </c>
      <c r="D25" s="67" t="s">
        <v>140</v>
      </c>
      <c r="E25" s="85"/>
      <c r="F25" s="93"/>
      <c r="G25" s="105"/>
    </row>
    <row r="26" spans="1:7" ht="20.25">
      <c r="A26" s="9" t="s">
        <v>22</v>
      </c>
      <c r="B26" s="29" t="s">
        <v>79</v>
      </c>
      <c r="C26" s="52">
        <v>2</v>
      </c>
      <c r="D26" s="67" t="s">
        <v>140</v>
      </c>
      <c r="E26" s="85"/>
      <c r="F26" s="93"/>
      <c r="G26" s="105"/>
    </row>
    <row r="27" spans="1:7" ht="20.25">
      <c r="A27" s="8" t="s">
        <v>23</v>
      </c>
      <c r="B27" s="30" t="s">
        <v>80</v>
      </c>
      <c r="C27" s="52"/>
      <c r="D27" s="67"/>
      <c r="E27" s="85"/>
      <c r="F27" s="93"/>
      <c r="G27" s="105"/>
    </row>
    <row r="28" spans="1:7" ht="20.25">
      <c r="A28" s="9" t="s">
        <v>24</v>
      </c>
      <c r="B28" s="29" t="s">
        <v>81</v>
      </c>
      <c r="C28" s="52">
        <v>2</v>
      </c>
      <c r="D28" s="67" t="s">
        <v>140</v>
      </c>
      <c r="E28" s="85"/>
      <c r="F28" s="93"/>
      <c r="G28" s="104"/>
    </row>
    <row r="29" spans="1:7" ht="20.25">
      <c r="A29" s="9"/>
      <c r="B29" s="29"/>
      <c r="C29" s="52"/>
      <c r="D29" s="67"/>
      <c r="E29" s="85"/>
      <c r="F29" s="93"/>
      <c r="G29" s="105"/>
    </row>
    <row r="30" spans="1:7" ht="20.25">
      <c r="A30" s="8" t="s">
        <v>25</v>
      </c>
      <c r="B30" s="30" t="s">
        <v>82</v>
      </c>
      <c r="C30" s="53">
        <v>1</v>
      </c>
      <c r="D30" s="67" t="s">
        <v>138</v>
      </c>
      <c r="E30" s="85"/>
      <c r="F30" s="93"/>
      <c r="G30" s="104"/>
    </row>
    <row r="31" spans="1:7" ht="20.25">
      <c r="A31" s="8"/>
      <c r="B31" s="30"/>
      <c r="C31" s="53"/>
      <c r="D31" s="67"/>
      <c r="E31" s="85"/>
      <c r="F31" s="93"/>
      <c r="G31" s="104"/>
    </row>
    <row r="32" spans="1:7" ht="18.75">
      <c r="A32" s="8" t="s">
        <v>26</v>
      </c>
      <c r="B32" s="25" t="s">
        <v>83</v>
      </c>
      <c r="C32" s="52"/>
      <c r="D32" s="67"/>
      <c r="E32" s="85"/>
      <c r="F32" s="93"/>
      <c r="G32" s="106"/>
    </row>
    <row r="33" spans="1:7" ht="18.75">
      <c r="A33" s="9" t="s">
        <v>27</v>
      </c>
      <c r="B33" s="27" t="s">
        <v>84</v>
      </c>
      <c r="C33" s="54">
        <f>ROUND(C10*D10*0.05,2)</f>
        <v>6.08</v>
      </c>
      <c r="D33" s="67" t="s">
        <v>139</v>
      </c>
      <c r="E33" s="85"/>
      <c r="F33" s="93"/>
      <c r="G33" s="106"/>
    </row>
    <row r="34" spans="1:7" ht="18.75">
      <c r="A34" s="9" t="s">
        <v>28</v>
      </c>
      <c r="B34" s="27" t="s">
        <v>85</v>
      </c>
      <c r="C34" s="54">
        <f>ROUND(C10*D10*0.3,2)</f>
        <v>36.450000000000003</v>
      </c>
      <c r="D34" s="67" t="s">
        <v>139</v>
      </c>
      <c r="E34" s="85"/>
      <c r="F34" s="93"/>
      <c r="G34" s="106"/>
    </row>
    <row r="35" spans="1:7" ht="18.75">
      <c r="A35" s="9" t="s">
        <v>29</v>
      </c>
      <c r="B35" s="27" t="s">
        <v>86</v>
      </c>
      <c r="C35" s="54">
        <f>ROUND($C$10*3*0.3*$E$10+$D$10*5*0.3*$E$10,2)</f>
        <v>0</v>
      </c>
      <c r="D35" s="67" t="s">
        <v>139</v>
      </c>
      <c r="E35" s="85"/>
      <c r="F35" s="93"/>
      <c r="G35" s="106"/>
    </row>
    <row r="36" spans="1:7" ht="18.75">
      <c r="A36" s="9" t="s">
        <v>30</v>
      </c>
      <c r="B36" s="27" t="s">
        <v>87</v>
      </c>
      <c r="C36" s="54">
        <f>ROUND(C10*D10*0.2,2)</f>
        <v>24.3</v>
      </c>
      <c r="D36" s="67" t="s">
        <v>139</v>
      </c>
      <c r="E36" s="85"/>
      <c r="F36" s="93"/>
      <c r="G36" s="106"/>
    </row>
    <row r="37" spans="1:7" ht="18.75">
      <c r="A37" s="9" t="s">
        <v>31</v>
      </c>
      <c r="B37" s="27" t="s">
        <v>88</v>
      </c>
      <c r="C37" s="54">
        <f>ROUND(4*3.3*0.15,2)</f>
        <v>1.98</v>
      </c>
      <c r="D37" s="67" t="s">
        <v>139</v>
      </c>
      <c r="E37" s="85"/>
      <c r="F37" s="93"/>
      <c r="G37" s="106"/>
    </row>
    <row r="38" spans="1:7" ht="20.25">
      <c r="A38" s="9" t="s">
        <v>31</v>
      </c>
      <c r="B38" s="27" t="s">
        <v>89</v>
      </c>
      <c r="C38" s="54">
        <f>SUM(C33:C36)</f>
        <v>66.83</v>
      </c>
      <c r="D38" s="67" t="s">
        <v>139</v>
      </c>
      <c r="E38" s="85"/>
      <c r="F38" s="93"/>
      <c r="G38" s="104"/>
    </row>
    <row r="39" spans="1:7" ht="20.25">
      <c r="A39" s="9"/>
      <c r="B39" s="27"/>
      <c r="C39" s="52"/>
      <c r="D39" s="67"/>
      <c r="E39" s="85"/>
      <c r="F39" s="93"/>
      <c r="G39" s="104"/>
    </row>
    <row r="40" spans="1:7" ht="20.25">
      <c r="A40" s="8" t="s">
        <v>32</v>
      </c>
      <c r="B40" s="25" t="s">
        <v>90</v>
      </c>
      <c r="C40" s="52"/>
      <c r="D40" s="67"/>
      <c r="E40" s="85"/>
      <c r="F40" s="93"/>
      <c r="G40" s="104"/>
    </row>
    <row r="41" spans="1:7" ht="20.25">
      <c r="A41" s="9" t="s">
        <v>33</v>
      </c>
      <c r="B41" s="27" t="s">
        <v>91</v>
      </c>
      <c r="C41" s="54">
        <f>ROUND(C10*D10,2)</f>
        <v>121.5</v>
      </c>
      <c r="D41" s="67" t="s">
        <v>141</v>
      </c>
      <c r="E41" s="85"/>
      <c r="F41" s="93"/>
      <c r="G41" s="104"/>
    </row>
    <row r="42" spans="1:7" ht="20.25">
      <c r="A42" s="9" t="s">
        <v>34</v>
      </c>
      <c r="B42" s="27" t="s">
        <v>92</v>
      </c>
      <c r="C42" s="54">
        <f>ROUND(C10*E10*4+D10*E10*8,2)</f>
        <v>0</v>
      </c>
      <c r="D42" s="67" t="s">
        <v>141</v>
      </c>
      <c r="E42" s="85"/>
      <c r="F42" s="93"/>
      <c r="G42" s="104"/>
    </row>
    <row r="43" spans="1:7" ht="20.25">
      <c r="A43" s="9" t="s">
        <v>35</v>
      </c>
      <c r="B43" s="27" t="s">
        <v>93</v>
      </c>
      <c r="C43" s="54">
        <v>1</v>
      </c>
      <c r="D43" s="67" t="s">
        <v>142</v>
      </c>
      <c r="E43" s="85"/>
      <c r="F43" s="93"/>
      <c r="G43" s="104"/>
    </row>
    <row r="44" spans="1:7" ht="20.25">
      <c r="A44" s="9" t="s">
        <v>36</v>
      </c>
      <c r="B44" s="27" t="s">
        <v>94</v>
      </c>
      <c r="C44" s="54">
        <f>+C42</f>
        <v>0</v>
      </c>
      <c r="D44" s="67" t="s">
        <v>143</v>
      </c>
      <c r="E44" s="85"/>
      <c r="F44" s="93"/>
      <c r="G44" s="104"/>
    </row>
    <row r="45" spans="1:7" ht="20.25">
      <c r="A45" s="9" t="s">
        <v>37</v>
      </c>
      <c r="B45" s="27" t="s">
        <v>95</v>
      </c>
      <c r="C45" s="54">
        <f>C41</f>
        <v>121.5</v>
      </c>
      <c r="D45" s="67" t="s">
        <v>144</v>
      </c>
      <c r="E45" s="85"/>
      <c r="F45" s="93"/>
      <c r="G45" s="104"/>
    </row>
    <row r="46" spans="1:7" ht="20.25">
      <c r="A46" s="9" t="s">
        <v>38</v>
      </c>
      <c r="B46" s="27" t="s">
        <v>96</v>
      </c>
      <c r="C46" s="54">
        <f>ROUND(C10*8+D10*16+E10*32,2)</f>
        <v>249.6</v>
      </c>
      <c r="D46" s="67" t="s">
        <v>145</v>
      </c>
      <c r="E46" s="85"/>
      <c r="F46" s="93"/>
      <c r="G46" s="104"/>
    </row>
    <row r="47" spans="1:7" ht="20.25">
      <c r="A47" s="9" t="s">
        <v>39</v>
      </c>
      <c r="B47" s="27" t="s">
        <v>97</v>
      </c>
      <c r="C47" s="54">
        <f>+C45</f>
        <v>121.5</v>
      </c>
      <c r="D47" s="67" t="s">
        <v>144</v>
      </c>
      <c r="E47" s="85"/>
      <c r="F47" s="93"/>
      <c r="G47" s="104"/>
    </row>
    <row r="48" spans="1:7" ht="21" thickBot="1">
      <c r="A48" s="10"/>
      <c r="B48" s="31"/>
      <c r="C48" s="55"/>
      <c r="D48" s="68"/>
      <c r="E48" s="86"/>
      <c r="F48" s="94"/>
      <c r="G48" s="107"/>
    </row>
    <row r="49" spans="1:7" ht="21" thickTop="1">
      <c r="A49" s="9"/>
      <c r="B49" s="27"/>
      <c r="C49" s="54"/>
      <c r="D49" s="67"/>
      <c r="E49" s="85"/>
      <c r="F49" s="93"/>
      <c r="G49" s="104"/>
    </row>
    <row r="50" spans="1:7" ht="37.5">
      <c r="A50" s="8" t="s">
        <v>40</v>
      </c>
      <c r="B50" s="32" t="s">
        <v>98</v>
      </c>
      <c r="C50" s="52"/>
      <c r="D50" s="67"/>
      <c r="E50" s="85"/>
      <c r="F50" s="93"/>
      <c r="G50" s="104"/>
    </row>
    <row r="51" spans="1:7" ht="20.25">
      <c r="A51" s="9" t="s">
        <v>41</v>
      </c>
      <c r="B51" s="27" t="s">
        <v>99</v>
      </c>
      <c r="C51" s="54">
        <f>ROUND(2.35*3.3*4,2)</f>
        <v>31.02</v>
      </c>
      <c r="D51" s="67" t="s">
        <v>146</v>
      </c>
      <c r="E51" s="85"/>
      <c r="F51" s="93"/>
      <c r="G51" s="104"/>
    </row>
    <row r="52" spans="1:7" ht="18.75">
      <c r="A52" s="9"/>
      <c r="B52" s="27"/>
      <c r="C52" s="54"/>
      <c r="D52" s="67"/>
      <c r="E52" s="85"/>
      <c r="F52" s="93"/>
      <c r="G52" s="106"/>
    </row>
    <row r="53" spans="1:7" ht="37.5">
      <c r="A53" s="8" t="s">
        <v>42</v>
      </c>
      <c r="B53" s="32" t="s">
        <v>100</v>
      </c>
      <c r="C53" s="54"/>
      <c r="D53" s="67"/>
      <c r="E53" s="85"/>
      <c r="F53" s="93"/>
      <c r="G53" s="106"/>
    </row>
    <row r="54" spans="1:7" ht="18.75">
      <c r="A54" s="11" t="s">
        <v>43</v>
      </c>
      <c r="B54" s="33" t="s">
        <v>101</v>
      </c>
      <c r="C54" s="56">
        <f>75*3</f>
        <v>225</v>
      </c>
      <c r="D54" s="69" t="s">
        <v>147</v>
      </c>
      <c r="E54" s="56"/>
      <c r="F54" s="93"/>
      <c r="G54" s="106"/>
    </row>
    <row r="55" spans="1:7" ht="18.75">
      <c r="A55" s="11" t="s">
        <v>44</v>
      </c>
      <c r="B55" s="33" t="s">
        <v>102</v>
      </c>
      <c r="C55" s="56">
        <f>75*3</f>
        <v>225</v>
      </c>
      <c r="D55" s="69" t="s">
        <v>147</v>
      </c>
      <c r="E55" s="56"/>
      <c r="F55" s="93"/>
      <c r="G55" s="106"/>
    </row>
    <row r="56" spans="1:7" ht="18.75">
      <c r="A56" s="11" t="s">
        <v>45</v>
      </c>
      <c r="B56" s="33" t="s">
        <v>103</v>
      </c>
      <c r="C56" s="56">
        <f>75*3</f>
        <v>225</v>
      </c>
      <c r="D56" s="69" t="s">
        <v>147</v>
      </c>
      <c r="E56" s="56"/>
      <c r="F56" s="93"/>
      <c r="G56" s="106"/>
    </row>
    <row r="57" spans="1:7" ht="20.25">
      <c r="A57" s="11" t="s">
        <v>46</v>
      </c>
      <c r="B57" s="33" t="s">
        <v>104</v>
      </c>
      <c r="C57" s="56">
        <f>75*3</f>
        <v>225</v>
      </c>
      <c r="D57" s="69" t="s">
        <v>147</v>
      </c>
      <c r="E57" s="56"/>
      <c r="F57" s="93"/>
      <c r="G57" s="104"/>
    </row>
    <row r="58" spans="1:7" ht="20.25">
      <c r="A58" s="9"/>
      <c r="B58" s="32"/>
      <c r="C58" s="54"/>
      <c r="D58" s="67"/>
      <c r="E58" s="85"/>
      <c r="F58" s="93"/>
      <c r="G58" s="104"/>
    </row>
    <row r="59" spans="1:7" ht="20.25">
      <c r="A59" s="8" t="s">
        <v>47</v>
      </c>
      <c r="B59" s="25" t="s">
        <v>105</v>
      </c>
      <c r="C59" s="52">
        <v>6</v>
      </c>
      <c r="D59" s="67" t="s">
        <v>140</v>
      </c>
      <c r="E59" s="85"/>
      <c r="F59" s="93"/>
      <c r="G59" s="104"/>
    </row>
    <row r="60" spans="1:7" ht="20.25">
      <c r="A60" s="8"/>
      <c r="B60" s="25"/>
      <c r="C60" s="52"/>
      <c r="D60" s="67"/>
      <c r="E60" s="85"/>
      <c r="F60" s="93"/>
      <c r="G60" s="104"/>
    </row>
    <row r="61" spans="1:7" ht="20.25">
      <c r="A61" s="8" t="s">
        <v>48</v>
      </c>
      <c r="B61" s="25" t="s">
        <v>106</v>
      </c>
      <c r="C61" s="52"/>
      <c r="D61" s="67"/>
      <c r="E61" s="85"/>
      <c r="F61" s="93"/>
      <c r="G61" s="104"/>
    </row>
    <row r="62" spans="1:7" ht="20.25">
      <c r="A62" s="9" t="s">
        <v>49</v>
      </c>
      <c r="B62" s="27" t="s">
        <v>107</v>
      </c>
      <c r="C62" s="54">
        <v>1</v>
      </c>
      <c r="D62" s="67" t="s">
        <v>140</v>
      </c>
      <c r="E62" s="85"/>
      <c r="F62" s="93"/>
      <c r="G62" s="104"/>
    </row>
    <row r="63" spans="1:7" ht="37.5">
      <c r="A63" s="9" t="s">
        <v>50</v>
      </c>
      <c r="B63" s="28" t="s">
        <v>108</v>
      </c>
      <c r="C63" s="54">
        <v>8</v>
      </c>
      <c r="D63" s="67" t="s">
        <v>140</v>
      </c>
      <c r="E63" s="85"/>
      <c r="F63" s="93"/>
      <c r="G63" s="104"/>
    </row>
    <row r="64" spans="1:7" ht="20.25">
      <c r="A64" s="9" t="s">
        <v>51</v>
      </c>
      <c r="B64" s="27" t="s">
        <v>109</v>
      </c>
      <c r="C64" s="54">
        <v>1</v>
      </c>
      <c r="D64" s="67" t="s">
        <v>138</v>
      </c>
      <c r="E64" s="85"/>
      <c r="F64" s="93"/>
      <c r="G64" s="104"/>
    </row>
    <row r="65" spans="1:7" ht="19.5" thickBot="1">
      <c r="A65" s="8"/>
      <c r="B65" s="25"/>
      <c r="C65" s="52"/>
      <c r="D65" s="67"/>
      <c r="E65" s="85"/>
      <c r="F65" s="93"/>
      <c r="G65" s="106"/>
    </row>
    <row r="66" spans="1:7" ht="21.75" thickTop="1" thickBot="1">
      <c r="A66" s="12"/>
      <c r="B66" s="311" t="s">
        <v>110</v>
      </c>
      <c r="C66" s="312"/>
      <c r="D66" s="70"/>
      <c r="E66" s="87"/>
      <c r="F66" s="95"/>
      <c r="G66" s="108"/>
    </row>
    <row r="67" spans="1:7" ht="21" thickTop="1">
      <c r="A67" s="13"/>
      <c r="B67" s="34"/>
      <c r="C67" s="57"/>
      <c r="D67" s="71"/>
      <c r="E67" s="88"/>
      <c r="F67" s="93"/>
      <c r="G67" s="109"/>
    </row>
    <row r="68" spans="1:7" ht="60.75">
      <c r="A68" s="6" t="s">
        <v>52</v>
      </c>
      <c r="B68" s="24" t="s">
        <v>111</v>
      </c>
      <c r="C68" s="57"/>
      <c r="D68" s="71"/>
      <c r="E68" s="88"/>
      <c r="F68" s="93"/>
      <c r="G68" s="110"/>
    </row>
    <row r="69" spans="1:7" ht="18.75">
      <c r="A69" s="7"/>
      <c r="B69" s="25"/>
      <c r="C69" s="48" t="s">
        <v>135</v>
      </c>
      <c r="D69" s="48" t="s">
        <v>0</v>
      </c>
      <c r="E69" s="83"/>
      <c r="F69" s="93"/>
      <c r="G69" s="102"/>
    </row>
    <row r="70" spans="1:7" ht="18.75">
      <c r="A70" s="7"/>
      <c r="B70" s="26" t="s">
        <v>65</v>
      </c>
      <c r="C70" s="48">
        <v>4.5999999999999996</v>
      </c>
      <c r="D70" s="48">
        <v>7.5</v>
      </c>
      <c r="E70" s="83"/>
      <c r="F70" s="93"/>
      <c r="G70" s="102"/>
    </row>
    <row r="71" spans="1:7" ht="18.75">
      <c r="A71" s="8" t="s">
        <v>9</v>
      </c>
      <c r="B71" s="25" t="s">
        <v>66</v>
      </c>
      <c r="C71" s="49"/>
      <c r="D71" s="67"/>
      <c r="E71" s="84"/>
      <c r="F71" s="93"/>
      <c r="G71" s="103"/>
    </row>
    <row r="72" spans="1:7" ht="20.25">
      <c r="A72" s="9" t="s">
        <v>10</v>
      </c>
      <c r="B72" s="27" t="s">
        <v>67</v>
      </c>
      <c r="C72" s="50">
        <v>1</v>
      </c>
      <c r="D72" s="67" t="s">
        <v>138</v>
      </c>
      <c r="E72" s="85"/>
      <c r="F72" s="93"/>
      <c r="G72" s="104"/>
    </row>
    <row r="73" spans="1:7" ht="20.25">
      <c r="A73" s="8"/>
      <c r="B73" s="25"/>
      <c r="C73" s="51"/>
      <c r="D73" s="67"/>
      <c r="E73" s="85"/>
      <c r="F73" s="93"/>
      <c r="G73" s="105"/>
    </row>
    <row r="74" spans="1:7" ht="20.25">
      <c r="A74" s="8" t="s">
        <v>12</v>
      </c>
      <c r="B74" s="25" t="s">
        <v>69</v>
      </c>
      <c r="C74" s="51"/>
      <c r="D74" s="67"/>
      <c r="E74" s="85"/>
      <c r="F74" s="93"/>
      <c r="G74" s="105"/>
    </row>
    <row r="75" spans="1:7" ht="37.5">
      <c r="A75" s="9" t="s">
        <v>13</v>
      </c>
      <c r="B75" s="28" t="s">
        <v>70</v>
      </c>
      <c r="C75" s="50">
        <f>ROUND((C70+1)*(D70+1)*E70,2)</f>
        <v>0</v>
      </c>
      <c r="D75" s="67" t="s">
        <v>139</v>
      </c>
      <c r="E75" s="85"/>
      <c r="F75" s="93"/>
      <c r="G75" s="105"/>
    </row>
    <row r="76" spans="1:7" ht="20.25">
      <c r="A76" s="9" t="s">
        <v>14</v>
      </c>
      <c r="B76" s="29" t="s">
        <v>71</v>
      </c>
      <c r="C76" s="52">
        <f>ROUND(C75-C70*D70*E70,2)</f>
        <v>0</v>
      </c>
      <c r="D76" s="67" t="s">
        <v>139</v>
      </c>
      <c r="E76" s="85"/>
      <c r="F76" s="93"/>
      <c r="G76" s="105"/>
    </row>
    <row r="77" spans="1:7" ht="20.25">
      <c r="A77" s="9" t="s">
        <v>15</v>
      </c>
      <c r="B77" s="29" t="s">
        <v>72</v>
      </c>
      <c r="C77" s="52">
        <f>ROUND((C75-C76)*1.2,2)</f>
        <v>0</v>
      </c>
      <c r="D77" s="67" t="s">
        <v>139</v>
      </c>
      <c r="E77" s="85"/>
      <c r="F77" s="93"/>
      <c r="G77" s="104"/>
    </row>
    <row r="78" spans="1:7" ht="20.25">
      <c r="A78" s="9"/>
      <c r="B78" s="29"/>
      <c r="C78" s="52"/>
      <c r="D78" s="67"/>
      <c r="E78" s="85"/>
      <c r="F78" s="93"/>
      <c r="G78" s="104"/>
    </row>
    <row r="79" spans="1:7" ht="20.25">
      <c r="A79" s="8" t="s">
        <v>16</v>
      </c>
      <c r="B79" s="25" t="s">
        <v>83</v>
      </c>
      <c r="C79" s="52"/>
      <c r="D79" s="67"/>
      <c r="E79" s="85"/>
      <c r="F79" s="93"/>
      <c r="G79" s="104"/>
    </row>
    <row r="80" spans="1:7" ht="20.25">
      <c r="A80" s="9" t="s">
        <v>17</v>
      </c>
      <c r="B80" s="27" t="s">
        <v>84</v>
      </c>
      <c r="C80" s="54">
        <f>ROUND(C70*D70*0.05,2)</f>
        <v>1.73</v>
      </c>
      <c r="D80" s="67" t="s">
        <v>139</v>
      </c>
      <c r="E80" s="85"/>
      <c r="F80" s="93"/>
      <c r="G80" s="104"/>
    </row>
    <row r="81" spans="1:7" ht="20.25">
      <c r="A81" s="9" t="s">
        <v>20</v>
      </c>
      <c r="B81" s="27" t="s">
        <v>85</v>
      </c>
      <c r="C81" s="54">
        <f>ROUND(C70*D70*0.3,2)</f>
        <v>10.35</v>
      </c>
      <c r="D81" s="67" t="s">
        <v>139</v>
      </c>
      <c r="E81" s="85"/>
      <c r="F81" s="93"/>
      <c r="G81" s="104"/>
    </row>
    <row r="82" spans="1:7" ht="20.25">
      <c r="A82" s="9" t="s">
        <v>23</v>
      </c>
      <c r="B82" s="27" t="s">
        <v>112</v>
      </c>
      <c r="C82" s="54">
        <f>ROUND(C70*2*0.3*E70+D70*2*0.3*E70,2)</f>
        <v>0</v>
      </c>
      <c r="D82" s="67" t="s">
        <v>139</v>
      </c>
      <c r="E82" s="85"/>
      <c r="F82" s="93"/>
      <c r="G82" s="104"/>
    </row>
    <row r="83" spans="1:7" ht="20.25">
      <c r="A83" s="9" t="s">
        <v>53</v>
      </c>
      <c r="B83" s="27" t="s">
        <v>87</v>
      </c>
      <c r="C83" s="54">
        <f>ROUND(C70*D70*0.2,2)</f>
        <v>6.9</v>
      </c>
      <c r="D83" s="67" t="s">
        <v>139</v>
      </c>
      <c r="E83" s="85"/>
      <c r="F83" s="93"/>
      <c r="G83" s="104"/>
    </row>
    <row r="84" spans="1:7" ht="20.25">
      <c r="A84" s="9" t="s">
        <v>54</v>
      </c>
      <c r="B84" s="27" t="s">
        <v>88</v>
      </c>
      <c r="C84" s="54">
        <f>ROUND(4*3.3*0.15,2)</f>
        <v>1.98</v>
      </c>
      <c r="D84" s="67" t="s">
        <v>139</v>
      </c>
      <c r="E84" s="85"/>
      <c r="F84" s="93"/>
      <c r="G84" s="104"/>
    </row>
    <row r="85" spans="1:7" ht="20.25">
      <c r="A85" s="9" t="s">
        <v>55</v>
      </c>
      <c r="B85" s="27" t="s">
        <v>89</v>
      </c>
      <c r="C85" s="54">
        <f>SUM(C80:C84)</f>
        <v>20.96</v>
      </c>
      <c r="D85" s="67" t="s">
        <v>139</v>
      </c>
      <c r="E85" s="85"/>
      <c r="F85" s="93"/>
      <c r="G85" s="104"/>
    </row>
    <row r="86" spans="1:7" ht="21" thickBot="1">
      <c r="A86" s="10"/>
      <c r="B86" s="31"/>
      <c r="C86" s="58"/>
      <c r="D86" s="68"/>
      <c r="E86" s="86"/>
      <c r="F86" s="94"/>
      <c r="G86" s="107"/>
    </row>
    <row r="87" spans="1:7" ht="21" thickTop="1">
      <c r="A87" s="9"/>
      <c r="B87" s="27"/>
      <c r="C87" s="52"/>
      <c r="D87" s="67"/>
      <c r="E87" s="85"/>
      <c r="F87" s="93"/>
      <c r="G87" s="104"/>
    </row>
    <row r="88" spans="1:7" ht="20.25">
      <c r="A88" s="8" t="s">
        <v>25</v>
      </c>
      <c r="B88" s="25" t="s">
        <v>90</v>
      </c>
      <c r="C88" s="52"/>
      <c r="D88" s="67"/>
      <c r="E88" s="85"/>
      <c r="F88" s="93"/>
      <c r="G88" s="104"/>
    </row>
    <row r="89" spans="1:7" ht="20.25">
      <c r="A89" s="9" t="s">
        <v>56</v>
      </c>
      <c r="B89" s="27" t="s">
        <v>91</v>
      </c>
      <c r="C89" s="54">
        <f>ROUND(C70*D70,2)</f>
        <v>34.5</v>
      </c>
      <c r="D89" s="67" t="s">
        <v>141</v>
      </c>
      <c r="E89" s="85"/>
      <c r="F89" s="93"/>
      <c r="G89" s="104"/>
    </row>
    <row r="90" spans="1:7" ht="20.25">
      <c r="A90" s="9" t="s">
        <v>57</v>
      </c>
      <c r="B90" s="27" t="s">
        <v>92</v>
      </c>
      <c r="C90" s="54">
        <f>ROUND(C70*E70*2+D70*E70*2,2)</f>
        <v>0</v>
      </c>
      <c r="D90" s="67" t="s">
        <v>141</v>
      </c>
      <c r="E90" s="85"/>
      <c r="F90" s="93"/>
      <c r="G90" s="104"/>
    </row>
    <row r="91" spans="1:7" ht="20.25">
      <c r="A91" s="9" t="s">
        <v>58</v>
      </c>
      <c r="B91" s="27" t="s">
        <v>93</v>
      </c>
      <c r="C91" s="54">
        <v>1</v>
      </c>
      <c r="D91" s="67" t="s">
        <v>142</v>
      </c>
      <c r="E91" s="85"/>
      <c r="F91" s="93"/>
      <c r="G91" s="104"/>
    </row>
    <row r="92" spans="1:7" ht="20.25">
      <c r="A92" s="9" t="s">
        <v>59</v>
      </c>
      <c r="B92" s="27" t="s">
        <v>113</v>
      </c>
      <c r="C92" s="54">
        <f>+C90</f>
        <v>0</v>
      </c>
      <c r="D92" s="67" t="s">
        <v>143</v>
      </c>
      <c r="E92" s="85"/>
      <c r="F92" s="93"/>
      <c r="G92" s="104"/>
    </row>
    <row r="93" spans="1:7" ht="20.25">
      <c r="A93" s="9" t="s">
        <v>60</v>
      </c>
      <c r="B93" s="27" t="s">
        <v>95</v>
      </c>
      <c r="C93" s="54">
        <f>C89</f>
        <v>34.5</v>
      </c>
      <c r="D93" s="67" t="s">
        <v>144</v>
      </c>
      <c r="E93" s="85"/>
      <c r="F93" s="93"/>
      <c r="G93" s="104"/>
    </row>
    <row r="94" spans="1:7" ht="20.25">
      <c r="A94" s="9" t="s">
        <v>61</v>
      </c>
      <c r="B94" s="27" t="s">
        <v>96</v>
      </c>
      <c r="C94" s="54">
        <f>ROUND(C70*4+D70*4+E70*4,2)</f>
        <v>48.4</v>
      </c>
      <c r="D94" s="67" t="s">
        <v>145</v>
      </c>
      <c r="E94" s="85"/>
      <c r="F94" s="93"/>
      <c r="G94" s="104"/>
    </row>
    <row r="95" spans="1:7" ht="20.25">
      <c r="A95" s="9" t="s">
        <v>62</v>
      </c>
      <c r="B95" s="27" t="s">
        <v>114</v>
      </c>
      <c r="C95" s="54">
        <f>+C93</f>
        <v>34.5</v>
      </c>
      <c r="D95" s="67" t="s">
        <v>144</v>
      </c>
      <c r="E95" s="85"/>
      <c r="F95" s="93"/>
      <c r="G95" s="104"/>
    </row>
    <row r="96" spans="1:7" ht="20.25">
      <c r="A96" s="9"/>
      <c r="B96" s="32"/>
      <c r="C96" s="54"/>
      <c r="D96" s="67"/>
      <c r="E96" s="85"/>
      <c r="F96" s="93"/>
      <c r="G96" s="104"/>
    </row>
    <row r="97" spans="1:7" ht="20.25">
      <c r="A97" s="8" t="s">
        <v>26</v>
      </c>
      <c r="B97" s="25" t="s">
        <v>106</v>
      </c>
      <c r="C97" s="52"/>
      <c r="D97" s="67"/>
      <c r="E97" s="85"/>
      <c r="F97" s="93"/>
      <c r="G97" s="104"/>
    </row>
    <row r="98" spans="1:7" ht="20.25">
      <c r="A98" s="9" t="s">
        <v>27</v>
      </c>
      <c r="B98" s="27" t="s">
        <v>107</v>
      </c>
      <c r="C98" s="54">
        <v>1</v>
      </c>
      <c r="D98" s="67" t="s">
        <v>140</v>
      </c>
      <c r="E98" s="85"/>
      <c r="F98" s="93"/>
      <c r="G98" s="104"/>
    </row>
    <row r="99" spans="1:7" ht="37.5">
      <c r="A99" s="9" t="s">
        <v>28</v>
      </c>
      <c r="B99" s="28" t="s">
        <v>108</v>
      </c>
      <c r="C99" s="54">
        <v>2</v>
      </c>
      <c r="D99" s="67" t="s">
        <v>140</v>
      </c>
      <c r="E99" s="85"/>
      <c r="F99" s="93"/>
      <c r="G99" s="104"/>
    </row>
    <row r="100" spans="1:7" ht="20.25">
      <c r="A100" s="9" t="s">
        <v>29</v>
      </c>
      <c r="B100" s="27" t="s">
        <v>109</v>
      </c>
      <c r="C100" s="54">
        <v>1</v>
      </c>
      <c r="D100" s="67" t="s">
        <v>138</v>
      </c>
      <c r="E100" s="85"/>
      <c r="F100" s="93"/>
      <c r="G100" s="104"/>
    </row>
    <row r="101" spans="1:7" ht="21" thickBot="1">
      <c r="A101" s="9"/>
      <c r="B101" s="32"/>
      <c r="C101" s="54"/>
      <c r="D101" s="67"/>
      <c r="E101" s="85"/>
      <c r="F101" s="93"/>
      <c r="G101" s="104"/>
    </row>
    <row r="102" spans="1:7" ht="21.75" thickTop="1" thickBot="1">
      <c r="A102" s="12"/>
      <c r="B102" s="311" t="s">
        <v>115</v>
      </c>
      <c r="C102" s="312"/>
      <c r="D102" s="70"/>
      <c r="E102" s="87"/>
      <c r="F102" s="96"/>
      <c r="G102" s="108"/>
    </row>
    <row r="103" spans="1:7" ht="21.75" thickTop="1" thickBot="1">
      <c r="A103" s="12"/>
      <c r="B103" s="311" t="s">
        <v>116</v>
      </c>
      <c r="C103" s="313"/>
      <c r="D103" s="312"/>
      <c r="E103" s="87"/>
      <c r="F103" s="96"/>
      <c r="G103" s="108"/>
    </row>
    <row r="104" spans="1:7" ht="21" thickTop="1">
      <c r="A104" s="13"/>
      <c r="B104" s="34"/>
      <c r="C104" s="57"/>
      <c r="D104" s="71"/>
      <c r="E104" s="88"/>
      <c r="F104" s="97"/>
      <c r="G104" s="110"/>
    </row>
    <row r="105" spans="1:7" ht="20.25">
      <c r="A105" s="14"/>
      <c r="B105" s="35" t="s">
        <v>117</v>
      </c>
      <c r="C105" s="59"/>
      <c r="D105" s="72">
        <v>0.1</v>
      </c>
      <c r="E105" s="89"/>
      <c r="F105" s="98"/>
      <c r="G105" s="104"/>
    </row>
    <row r="106" spans="1:7" ht="20.25">
      <c r="A106" s="15"/>
      <c r="B106" s="35" t="s">
        <v>118</v>
      </c>
      <c r="C106" s="59"/>
      <c r="D106" s="73">
        <v>2.5000000000000001E-2</v>
      </c>
      <c r="E106" s="35"/>
      <c r="F106" s="98"/>
      <c r="G106" s="104"/>
    </row>
    <row r="107" spans="1:7" ht="20.25">
      <c r="A107" s="15"/>
      <c r="B107" s="35" t="s">
        <v>119</v>
      </c>
      <c r="C107" s="60"/>
      <c r="D107" s="73">
        <v>3.5000000000000003E-2</v>
      </c>
      <c r="E107" s="35"/>
      <c r="F107" s="98"/>
      <c r="G107" s="104"/>
    </row>
    <row r="108" spans="1:7" ht="20.25">
      <c r="A108" s="14"/>
      <c r="B108" s="35" t="s">
        <v>120</v>
      </c>
      <c r="C108" s="60"/>
      <c r="D108" s="74">
        <v>5.3499999999999999E-2</v>
      </c>
      <c r="E108" s="35"/>
      <c r="F108" s="98"/>
      <c r="G108" s="104"/>
    </row>
    <row r="109" spans="1:7" ht="20.25">
      <c r="A109" s="14"/>
      <c r="B109" s="35" t="s">
        <v>121</v>
      </c>
      <c r="C109" s="60"/>
      <c r="D109" s="72">
        <v>0.01</v>
      </c>
      <c r="E109" s="35"/>
      <c r="F109" s="98"/>
      <c r="G109" s="104"/>
    </row>
    <row r="110" spans="1:7" ht="20.25">
      <c r="A110" s="14"/>
      <c r="B110" s="35" t="s">
        <v>122</v>
      </c>
      <c r="C110" s="60"/>
      <c r="D110" s="72">
        <v>0.05</v>
      </c>
      <c r="E110" s="35"/>
      <c r="F110" s="98"/>
      <c r="G110" s="104"/>
    </row>
    <row r="111" spans="1:7" ht="21" thickBot="1">
      <c r="A111" s="16"/>
      <c r="B111" s="36" t="s">
        <v>123</v>
      </c>
      <c r="C111" s="61" t="s">
        <v>123</v>
      </c>
      <c r="D111" s="75" t="s">
        <v>123</v>
      </c>
      <c r="E111" s="36"/>
      <c r="F111" s="99"/>
      <c r="G111" s="104"/>
    </row>
    <row r="112" spans="1:7" ht="21" thickTop="1">
      <c r="A112" s="17"/>
      <c r="B112" s="37" t="s">
        <v>124</v>
      </c>
      <c r="C112" s="60"/>
      <c r="D112" s="35"/>
      <c r="E112" s="35"/>
      <c r="F112" s="35"/>
      <c r="G112" s="111"/>
    </row>
    <row r="113" spans="1:7" ht="20.25">
      <c r="A113" s="18"/>
      <c r="B113" s="38" t="s">
        <v>125</v>
      </c>
      <c r="C113" s="62"/>
      <c r="D113" s="38"/>
      <c r="E113" s="38"/>
      <c r="F113" s="38"/>
      <c r="G113" s="112"/>
    </row>
    <row r="114" spans="1:7" ht="40.5">
      <c r="A114" s="18"/>
      <c r="B114" s="39" t="s">
        <v>126</v>
      </c>
      <c r="C114" s="38"/>
      <c r="D114" s="76">
        <v>0.03</v>
      </c>
      <c r="E114" s="35"/>
      <c r="F114" s="38"/>
      <c r="G114" s="113"/>
    </row>
    <row r="115" spans="1:7" ht="20.25">
      <c r="A115" s="18"/>
      <c r="B115" s="38" t="s">
        <v>127</v>
      </c>
      <c r="C115" s="62"/>
      <c r="D115" s="77">
        <v>0.06</v>
      </c>
      <c r="E115" s="38"/>
      <c r="F115" s="38"/>
      <c r="G115" s="113"/>
    </row>
    <row r="116" spans="1:7" ht="20.25">
      <c r="A116" s="19"/>
      <c r="B116" s="40" t="s">
        <v>128</v>
      </c>
      <c r="C116" s="63"/>
      <c r="D116" s="78">
        <v>0.05</v>
      </c>
      <c r="E116" s="40"/>
      <c r="F116" s="40"/>
      <c r="G116" s="112"/>
    </row>
    <row r="117" spans="1:7" ht="21" thickBot="1">
      <c r="A117" s="20"/>
      <c r="B117" s="41" t="s">
        <v>129</v>
      </c>
      <c r="C117" s="64"/>
      <c r="D117" s="79"/>
      <c r="E117" s="90"/>
      <c r="F117" s="90"/>
      <c r="G117" s="114"/>
    </row>
    <row r="118" spans="1:7" ht="21.75" thickTop="1" thickBot="1">
      <c r="A118" s="20"/>
      <c r="B118" s="41" t="s">
        <v>129</v>
      </c>
      <c r="C118" s="64"/>
      <c r="D118" s="79"/>
      <c r="E118" s="90"/>
      <c r="F118" s="90"/>
      <c r="G118" s="114"/>
    </row>
    <row r="119" spans="1:7" ht="21" thickTop="1">
      <c r="A119" s="21"/>
      <c r="B119" s="42"/>
      <c r="C119" s="65"/>
      <c r="D119" s="80"/>
      <c r="E119" s="91"/>
      <c r="F119" s="91"/>
      <c r="G119" s="115"/>
    </row>
    <row r="120" spans="1:7" ht="20.25">
      <c r="A120" s="22"/>
      <c r="B120" s="43"/>
      <c r="C120" s="66"/>
      <c r="D120" s="81"/>
      <c r="E120" s="22"/>
      <c r="F120" s="22"/>
      <c r="G120" s="115"/>
    </row>
    <row r="121" spans="1:7" ht="20.25">
      <c r="A121" s="21"/>
      <c r="B121" s="44" t="s">
        <v>130</v>
      </c>
      <c r="C121" s="44"/>
      <c r="D121" s="44"/>
      <c r="E121" s="44" t="s">
        <v>149</v>
      </c>
      <c r="F121" s="21"/>
      <c r="G121" s="115"/>
    </row>
    <row r="122" spans="1:7" ht="20.25">
      <c r="A122" s="21"/>
      <c r="B122" s="44"/>
      <c r="C122" s="44"/>
      <c r="D122" s="44"/>
      <c r="E122" s="44"/>
      <c r="F122" s="21"/>
      <c r="G122" s="115"/>
    </row>
    <row r="123" spans="1:7" ht="20.25">
      <c r="A123" s="21"/>
      <c r="B123" s="44"/>
      <c r="C123" s="44"/>
      <c r="D123" s="44"/>
      <c r="E123" s="44"/>
      <c r="F123" s="21"/>
      <c r="G123" s="115"/>
    </row>
    <row r="124" spans="1:7" ht="20.25">
      <c r="A124" s="21"/>
      <c r="B124" s="44" t="s">
        <v>131</v>
      </c>
      <c r="C124" s="44"/>
      <c r="D124" s="44"/>
      <c r="E124" s="44" t="s">
        <v>131</v>
      </c>
      <c r="F124" s="44"/>
      <c r="G124" s="116"/>
    </row>
    <row r="125" spans="1:7" ht="20.25">
      <c r="A125" s="21"/>
      <c r="B125" s="45"/>
      <c r="C125" s="44"/>
      <c r="D125" s="44"/>
      <c r="E125" s="92"/>
      <c r="F125" s="44"/>
      <c r="G125" s="115"/>
    </row>
    <row r="126" spans="1:7" ht="20.25">
      <c r="A126" s="21"/>
      <c r="B126" s="46"/>
      <c r="C126" s="44"/>
      <c r="D126" s="44"/>
      <c r="E126" s="44"/>
      <c r="F126" s="44"/>
      <c r="G126" s="116"/>
    </row>
    <row r="127" spans="1:7" ht="20.25">
      <c r="A127" s="21"/>
      <c r="B127" s="44"/>
      <c r="C127" s="44"/>
      <c r="D127" s="44"/>
      <c r="E127" s="44"/>
      <c r="F127" s="21"/>
      <c r="G127" s="115"/>
    </row>
    <row r="128" spans="1:7" ht="20.25">
      <c r="A128" s="21"/>
      <c r="B128" s="44"/>
      <c r="C128" s="44"/>
      <c r="D128" s="44"/>
      <c r="E128" s="44"/>
      <c r="F128" s="21"/>
      <c r="G128" s="115"/>
    </row>
    <row r="129" spans="1:7" ht="20.25">
      <c r="A129" s="21"/>
      <c r="B129" s="47" t="s">
        <v>132</v>
      </c>
      <c r="C129" s="44"/>
      <c r="D129" s="44"/>
      <c r="E129" s="47" t="s">
        <v>150</v>
      </c>
      <c r="F129" s="21"/>
      <c r="G129" s="115"/>
    </row>
    <row r="130" spans="1:7" ht="20.25">
      <c r="A130" s="21"/>
      <c r="B130" s="44"/>
      <c r="C130" s="44"/>
      <c r="D130" s="44"/>
      <c r="E130" s="44"/>
      <c r="F130" s="21"/>
      <c r="G130" s="115"/>
    </row>
    <row r="131" spans="1:7" ht="20.25">
      <c r="A131" s="21"/>
      <c r="B131" s="44"/>
      <c r="C131" s="44"/>
      <c r="D131" s="44"/>
      <c r="E131" s="44"/>
      <c r="F131" s="21"/>
      <c r="G131" s="115"/>
    </row>
    <row r="132" spans="1:7" ht="20.25">
      <c r="A132" s="21"/>
      <c r="B132" s="44" t="s">
        <v>131</v>
      </c>
      <c r="C132" s="44"/>
      <c r="D132" s="44"/>
      <c r="E132" s="44" t="s">
        <v>131</v>
      </c>
      <c r="F132" s="21"/>
      <c r="G132" s="115"/>
    </row>
    <row r="133" spans="1:7" ht="20.25">
      <c r="A133" s="21"/>
      <c r="B133" s="45"/>
      <c r="C133" s="44"/>
      <c r="D133" s="44"/>
      <c r="E133" s="45"/>
      <c r="F133" s="100"/>
      <c r="G133" s="116"/>
    </row>
    <row r="134" spans="1:7" ht="20.25">
      <c r="A134" s="21"/>
      <c r="B134" s="44"/>
      <c r="C134" s="44"/>
      <c r="D134" s="44"/>
      <c r="E134" s="44"/>
      <c r="F134" s="21"/>
      <c r="G134" s="116"/>
    </row>
  </sheetData>
  <mergeCells count="14">
    <mergeCell ref="A1:G1"/>
    <mergeCell ref="B5:B6"/>
    <mergeCell ref="F5:F6"/>
    <mergeCell ref="G5:G6"/>
    <mergeCell ref="B66:C66"/>
    <mergeCell ref="A2:G2"/>
    <mergeCell ref="A3:G3"/>
    <mergeCell ref="B4:G4"/>
    <mergeCell ref="A5:A6"/>
    <mergeCell ref="B102:C102"/>
    <mergeCell ref="B103:D103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9"/>
  <sheetViews>
    <sheetView workbookViewId="0">
      <selection activeCell="B72" sqref="B72"/>
    </sheetView>
  </sheetViews>
  <sheetFormatPr baseColWidth="10" defaultRowHeight="15"/>
  <cols>
    <col min="1" max="1" width="12.7109375" bestFit="1" customWidth="1"/>
    <col min="2" max="2" width="79.28515625" customWidth="1"/>
    <col min="3" max="3" width="13.42578125" customWidth="1"/>
    <col min="4" max="4" width="11" customWidth="1"/>
    <col min="5" max="5" width="17" customWidth="1"/>
    <col min="6" max="6" width="15.7109375" bestFit="1" customWidth="1"/>
    <col min="7" max="7" width="22.7109375" customWidth="1"/>
  </cols>
  <sheetData>
    <row r="1" spans="1:7" ht="18.75">
      <c r="A1" s="330" t="s">
        <v>153</v>
      </c>
      <c r="B1" s="330"/>
      <c r="C1" s="330"/>
      <c r="D1" s="330"/>
      <c r="E1" s="330"/>
      <c r="F1" s="330"/>
      <c r="G1" s="330"/>
    </row>
    <row r="2" spans="1:7" ht="18.75">
      <c r="A2" s="330" t="s">
        <v>5</v>
      </c>
      <c r="B2" s="330"/>
      <c r="C2" s="330"/>
      <c r="D2" s="330"/>
      <c r="E2" s="330"/>
      <c r="F2" s="330"/>
      <c r="G2" s="330"/>
    </row>
    <row r="3" spans="1:7" ht="23.25">
      <c r="A3" s="117"/>
    </row>
    <row r="4" spans="1:7" ht="18">
      <c r="A4" s="331" t="s">
        <v>154</v>
      </c>
      <c r="B4" s="332"/>
      <c r="C4" s="332"/>
      <c r="D4" s="332"/>
      <c r="E4" s="332"/>
      <c r="F4" s="332"/>
      <c r="G4" s="332"/>
    </row>
    <row r="5" spans="1:7" ht="18">
      <c r="A5" s="333" t="s">
        <v>155</v>
      </c>
      <c r="B5" s="334"/>
      <c r="C5" s="334"/>
      <c r="D5" s="334"/>
      <c r="E5" s="334"/>
      <c r="F5" s="334"/>
      <c r="G5" s="334"/>
    </row>
    <row r="6" spans="1:7" ht="18.75" thickBot="1">
      <c r="A6" s="331" t="s">
        <v>156</v>
      </c>
      <c r="B6" s="332"/>
      <c r="C6" s="332"/>
      <c r="D6" s="332"/>
      <c r="E6" s="332"/>
      <c r="F6" s="332"/>
      <c r="G6" s="332"/>
    </row>
    <row r="7" spans="1:7" ht="20.25" thickTop="1" thickBot="1">
      <c r="A7" s="307" t="s">
        <v>7</v>
      </c>
      <c r="B7" s="308" t="s">
        <v>63</v>
      </c>
      <c r="C7" s="308" t="s">
        <v>133</v>
      </c>
      <c r="D7" s="308" t="s">
        <v>136</v>
      </c>
      <c r="E7" s="308" t="s">
        <v>148</v>
      </c>
      <c r="F7" s="308" t="s">
        <v>151</v>
      </c>
      <c r="G7" s="309" t="s">
        <v>152</v>
      </c>
    </row>
    <row r="8" spans="1:7" ht="19.5" thickTop="1">
      <c r="A8" s="118"/>
      <c r="B8" s="119"/>
      <c r="C8" s="120"/>
      <c r="D8" s="120"/>
      <c r="E8" s="120"/>
      <c r="F8" s="120"/>
      <c r="G8" s="121"/>
    </row>
    <row r="9" spans="1:7" ht="18.75">
      <c r="A9" s="122"/>
      <c r="B9" s="119" t="s">
        <v>157</v>
      </c>
      <c r="C9" s="120"/>
      <c r="D9" s="120"/>
      <c r="E9" s="120"/>
      <c r="F9" s="120"/>
      <c r="G9" s="121"/>
    </row>
    <row r="10" spans="1:7" ht="18.75">
      <c r="A10" s="122"/>
      <c r="B10" s="119" t="s">
        <v>158</v>
      </c>
      <c r="C10" s="120"/>
      <c r="D10" s="120"/>
      <c r="E10" s="120"/>
      <c r="F10" s="120"/>
      <c r="G10" s="121"/>
    </row>
    <row r="11" spans="1:7" ht="18.75">
      <c r="A11" s="122"/>
      <c r="B11" s="119"/>
      <c r="C11" s="123"/>
      <c r="D11" s="124"/>
      <c r="E11" s="125"/>
      <c r="F11" s="126"/>
      <c r="G11" s="121"/>
    </row>
    <row r="12" spans="1:7" ht="18.75">
      <c r="A12" s="127" t="s">
        <v>9</v>
      </c>
      <c r="B12" s="128" t="s">
        <v>159</v>
      </c>
      <c r="C12" s="129">
        <v>280</v>
      </c>
      <c r="D12" s="130" t="s">
        <v>147</v>
      </c>
      <c r="E12" s="131"/>
      <c r="F12" s="129">
        <f>+C12*E12</f>
        <v>0</v>
      </c>
      <c r="G12" s="132">
        <f>+F12</f>
        <v>0</v>
      </c>
    </row>
    <row r="13" spans="1:7" ht="18.75">
      <c r="A13" s="127"/>
      <c r="B13" s="128"/>
      <c r="C13" s="129"/>
      <c r="D13" s="130"/>
      <c r="E13" s="131"/>
      <c r="F13" s="129"/>
      <c r="G13" s="133"/>
    </row>
    <row r="14" spans="1:7" ht="18.75">
      <c r="A14" s="127" t="s">
        <v>12</v>
      </c>
      <c r="B14" s="128" t="s">
        <v>160</v>
      </c>
      <c r="C14" s="129">
        <v>280</v>
      </c>
      <c r="D14" s="130" t="s">
        <v>147</v>
      </c>
      <c r="E14" s="129"/>
      <c r="F14" s="129">
        <f>+C14*E14</f>
        <v>0</v>
      </c>
      <c r="G14" s="132">
        <f>+F14</f>
        <v>0</v>
      </c>
    </row>
    <row r="15" spans="1:7" ht="18.75">
      <c r="A15" s="127"/>
      <c r="B15" s="128"/>
      <c r="C15" s="129"/>
      <c r="D15" s="130"/>
      <c r="E15" s="131"/>
      <c r="F15" s="129"/>
      <c r="G15" s="133"/>
    </row>
    <row r="16" spans="1:7" ht="37.5">
      <c r="A16" s="127" t="s">
        <v>16</v>
      </c>
      <c r="B16" s="128" t="s">
        <v>161</v>
      </c>
      <c r="C16" s="129">
        <f>80*1</f>
        <v>80</v>
      </c>
      <c r="D16" s="130" t="s">
        <v>147</v>
      </c>
      <c r="E16" s="129"/>
      <c r="F16" s="129">
        <f>+C16*E16</f>
        <v>0</v>
      </c>
      <c r="G16" s="132">
        <f>+F16</f>
        <v>0</v>
      </c>
    </row>
    <row r="17" spans="1:7" ht="18.75">
      <c r="A17" s="127"/>
      <c r="B17" s="128"/>
      <c r="C17" s="129"/>
      <c r="D17" s="130"/>
      <c r="E17" s="131"/>
      <c r="F17" s="129"/>
      <c r="G17" s="133"/>
    </row>
    <row r="18" spans="1:7" ht="18.75">
      <c r="A18" s="127" t="s">
        <v>25</v>
      </c>
      <c r="B18" s="128" t="s">
        <v>162</v>
      </c>
      <c r="C18" s="129">
        <v>1</v>
      </c>
      <c r="D18" s="130" t="s">
        <v>140</v>
      </c>
      <c r="E18" s="129"/>
      <c r="F18" s="129">
        <f>+C18*E18</f>
        <v>0</v>
      </c>
      <c r="G18" s="132">
        <f>+F18</f>
        <v>0</v>
      </c>
    </row>
    <row r="19" spans="1:7" ht="18.75">
      <c r="A19" s="127"/>
      <c r="B19" s="128"/>
      <c r="C19" s="129"/>
      <c r="D19" s="130"/>
      <c r="E19" s="131"/>
      <c r="F19" s="129"/>
      <c r="G19" s="133"/>
    </row>
    <row r="20" spans="1:7" ht="18.75">
      <c r="A20" s="127" t="s">
        <v>26</v>
      </c>
      <c r="B20" s="128" t="s">
        <v>163</v>
      </c>
      <c r="C20" s="129">
        <v>280</v>
      </c>
      <c r="D20" s="130" t="s">
        <v>147</v>
      </c>
      <c r="E20" s="134"/>
      <c r="F20" s="129">
        <f>+C20*E20</f>
        <v>0</v>
      </c>
      <c r="G20" s="132">
        <f>+F20</f>
        <v>0</v>
      </c>
    </row>
    <row r="21" spans="1:7" ht="18.75">
      <c r="A21" s="127"/>
      <c r="B21" s="128"/>
      <c r="C21" s="129"/>
      <c r="D21" s="130"/>
      <c r="E21" s="131"/>
      <c r="F21" s="129"/>
      <c r="G21" s="133"/>
    </row>
    <row r="22" spans="1:7" ht="18.75">
      <c r="A22" s="127" t="s">
        <v>32</v>
      </c>
      <c r="B22" s="128" t="s">
        <v>164</v>
      </c>
      <c r="C22" s="129">
        <v>1</v>
      </c>
      <c r="D22" s="130" t="s">
        <v>140</v>
      </c>
      <c r="E22" s="131"/>
      <c r="F22" s="129">
        <f>+C22*E22</f>
        <v>0</v>
      </c>
      <c r="G22" s="132">
        <f>+F22</f>
        <v>0</v>
      </c>
    </row>
    <row r="23" spans="1:7" ht="18.75">
      <c r="A23" s="127"/>
      <c r="B23" s="128"/>
      <c r="C23" s="129"/>
      <c r="D23" s="130"/>
      <c r="E23" s="131"/>
      <c r="F23" s="129"/>
      <c r="G23" s="133"/>
    </row>
    <row r="24" spans="1:7" ht="18.75">
      <c r="A24" s="127" t="s">
        <v>40</v>
      </c>
      <c r="B24" s="135" t="s">
        <v>165</v>
      </c>
      <c r="C24" s="136">
        <v>1</v>
      </c>
      <c r="D24" s="137" t="s">
        <v>140</v>
      </c>
      <c r="E24" s="138"/>
      <c r="F24" s="129">
        <f>+C24*E24</f>
        <v>0</v>
      </c>
      <c r="G24" s="132">
        <f>+F24</f>
        <v>0</v>
      </c>
    </row>
    <row r="25" spans="1:7" ht="18.75">
      <c r="A25" s="127"/>
      <c r="B25" s="135"/>
      <c r="C25" s="136"/>
      <c r="D25" s="137"/>
      <c r="E25" s="138"/>
      <c r="F25" s="129"/>
      <c r="G25" s="139"/>
    </row>
    <row r="26" spans="1:7" ht="19.5" thickBot="1">
      <c r="A26" s="127"/>
      <c r="B26" s="128"/>
      <c r="C26" s="129"/>
      <c r="D26" s="130"/>
      <c r="E26" s="130"/>
      <c r="F26" s="129"/>
      <c r="G26" s="140"/>
    </row>
    <row r="27" spans="1:7" ht="21.75" thickTop="1" thickBot="1">
      <c r="A27" s="141"/>
      <c r="B27" s="142" t="s">
        <v>166</v>
      </c>
      <c r="C27" s="143"/>
      <c r="D27" s="144"/>
      <c r="E27" s="145"/>
      <c r="F27" s="145"/>
      <c r="G27" s="146">
        <f>SUM(G12:G25)</f>
        <v>0</v>
      </c>
    </row>
    <row r="28" spans="1:7" ht="21.75" thickTop="1" thickBot="1">
      <c r="A28" s="127"/>
      <c r="B28" s="147" t="s">
        <v>125</v>
      </c>
      <c r="C28" s="129"/>
      <c r="D28" s="130"/>
      <c r="E28" s="130"/>
      <c r="F28" s="129"/>
      <c r="G28" s="148">
        <f>+G27</f>
        <v>0</v>
      </c>
    </row>
    <row r="29" spans="1:7" ht="19.5" thickTop="1">
      <c r="A29" s="149"/>
      <c r="B29" s="150"/>
      <c r="C29" s="151"/>
      <c r="D29" s="152"/>
      <c r="E29" s="153"/>
      <c r="F29" s="153"/>
      <c r="G29" s="154"/>
    </row>
    <row r="30" spans="1:7" ht="18.75">
      <c r="A30" s="155"/>
      <c r="B30" s="156" t="s">
        <v>167</v>
      </c>
      <c r="C30" s="136"/>
      <c r="D30" s="157">
        <v>0.1</v>
      </c>
      <c r="E30" s="158"/>
      <c r="F30" s="159">
        <f t="shared" ref="F30:F35" si="0">ROUND($G$28*D30,2)</f>
        <v>0</v>
      </c>
      <c r="G30" s="133"/>
    </row>
    <row r="31" spans="1:7" ht="18.75">
      <c r="A31" s="127"/>
      <c r="B31" s="156" t="s">
        <v>118</v>
      </c>
      <c r="C31" s="136"/>
      <c r="D31" s="160">
        <v>2.5000000000000001E-2</v>
      </c>
      <c r="E31" s="158"/>
      <c r="F31" s="159">
        <f t="shared" si="0"/>
        <v>0</v>
      </c>
      <c r="G31" s="133"/>
    </row>
    <row r="32" spans="1:7" ht="18.75">
      <c r="A32" s="155"/>
      <c r="B32" s="156" t="s">
        <v>119</v>
      </c>
      <c r="C32" s="158"/>
      <c r="D32" s="160">
        <v>3.5000000000000003E-2</v>
      </c>
      <c r="E32" s="158"/>
      <c r="F32" s="159">
        <f t="shared" si="0"/>
        <v>0</v>
      </c>
      <c r="G32" s="132"/>
    </row>
    <row r="33" spans="1:7" ht="18.75">
      <c r="A33" s="155"/>
      <c r="B33" s="156" t="s">
        <v>168</v>
      </c>
      <c r="C33" s="158"/>
      <c r="D33" s="161">
        <v>5.3499999999999999E-2</v>
      </c>
      <c r="E33" s="158"/>
      <c r="F33" s="159">
        <f t="shared" si="0"/>
        <v>0</v>
      </c>
      <c r="G33" s="132"/>
    </row>
    <row r="34" spans="1:7" ht="18.75">
      <c r="A34" s="155"/>
      <c r="B34" s="156" t="s">
        <v>121</v>
      </c>
      <c r="C34" s="158"/>
      <c r="D34" s="157">
        <v>0.01</v>
      </c>
      <c r="E34" s="158"/>
      <c r="F34" s="159">
        <f t="shared" si="0"/>
        <v>0</v>
      </c>
      <c r="G34" s="132"/>
    </row>
    <row r="35" spans="1:7" ht="18.75">
      <c r="A35" s="155"/>
      <c r="B35" s="156" t="s">
        <v>169</v>
      </c>
      <c r="C35" s="158"/>
      <c r="D35" s="157">
        <v>0.05</v>
      </c>
      <c r="E35" s="158"/>
      <c r="F35" s="159">
        <f t="shared" si="0"/>
        <v>0</v>
      </c>
      <c r="G35" s="132"/>
    </row>
    <row r="36" spans="1:7" ht="19.5" thickBot="1">
      <c r="A36" s="162"/>
      <c r="B36" s="163"/>
      <c r="C36" s="164"/>
      <c r="D36" s="164"/>
      <c r="E36" s="164"/>
      <c r="F36" s="164"/>
      <c r="G36" s="165"/>
    </row>
    <row r="37" spans="1:7" ht="18.75">
      <c r="A37" s="155"/>
      <c r="B37" s="156"/>
      <c r="C37" s="158"/>
      <c r="D37" s="158"/>
      <c r="E37" s="158"/>
      <c r="F37" s="158"/>
      <c r="G37" s="132"/>
    </row>
    <row r="38" spans="1:7" ht="20.25">
      <c r="A38" s="155"/>
      <c r="B38" s="166" t="s">
        <v>124</v>
      </c>
      <c r="C38" s="167"/>
      <c r="D38" s="167"/>
      <c r="E38" s="167"/>
      <c r="F38" s="167"/>
      <c r="G38" s="168">
        <f>SUM(F30:F35)</f>
        <v>0</v>
      </c>
    </row>
    <row r="39" spans="1:7" ht="20.25">
      <c r="A39" s="155"/>
      <c r="B39" s="166" t="s">
        <v>170</v>
      </c>
      <c r="C39" s="167"/>
      <c r="D39" s="167"/>
      <c r="E39" s="167"/>
      <c r="F39" s="167"/>
      <c r="G39" s="169">
        <f>+G28+G38</f>
        <v>0</v>
      </c>
    </row>
    <row r="40" spans="1:7" ht="37.5">
      <c r="A40" s="155"/>
      <c r="B40" s="170" t="s">
        <v>126</v>
      </c>
      <c r="C40" s="167"/>
      <c r="D40" s="171">
        <v>0.03</v>
      </c>
      <c r="E40" s="167"/>
      <c r="F40" s="167"/>
      <c r="G40" s="168">
        <f>ROUND(G38*D40,2)</f>
        <v>0</v>
      </c>
    </row>
    <row r="41" spans="1:7" ht="20.25">
      <c r="A41" s="155"/>
      <c r="B41" s="170" t="s">
        <v>127</v>
      </c>
      <c r="C41" s="167"/>
      <c r="D41" s="172">
        <v>0.06</v>
      </c>
      <c r="E41" s="167"/>
      <c r="F41" s="167"/>
      <c r="G41" s="168">
        <f>ROUND(G28*D41,2)</f>
        <v>0</v>
      </c>
    </row>
    <row r="42" spans="1:7" ht="20.25">
      <c r="A42" s="155"/>
      <c r="B42" s="166" t="s">
        <v>128</v>
      </c>
      <c r="C42" s="167"/>
      <c r="D42" s="172">
        <v>0.05</v>
      </c>
      <c r="E42" s="167"/>
      <c r="F42" s="167"/>
      <c r="G42" s="168">
        <f>ROUND(G39*D42,2)</f>
        <v>0</v>
      </c>
    </row>
    <row r="43" spans="1:7" ht="20.25">
      <c r="A43" s="155"/>
      <c r="B43" s="166" t="s">
        <v>129</v>
      </c>
      <c r="C43" s="167"/>
      <c r="D43" s="167"/>
      <c r="E43" s="167"/>
      <c r="F43" s="167"/>
      <c r="G43" s="169">
        <f>SUM(G39:G42)</f>
        <v>0</v>
      </c>
    </row>
    <row r="44" spans="1:7" ht="15.75" thickBot="1">
      <c r="A44" s="173"/>
      <c r="B44" s="174"/>
      <c r="C44" s="175"/>
      <c r="D44" s="175"/>
      <c r="E44" s="175"/>
      <c r="F44" s="175"/>
      <c r="G44" s="176"/>
    </row>
    <row r="45" spans="1:7" ht="15.75" thickTop="1">
      <c r="A45" s="177"/>
      <c r="B45" s="177"/>
      <c r="C45" s="177"/>
      <c r="D45" s="177"/>
      <c r="E45" s="177"/>
      <c r="F45" s="177"/>
      <c r="G45" s="177"/>
    </row>
    <row r="46" spans="1:7" ht="18.75">
      <c r="A46" s="177"/>
      <c r="B46" s="178" t="s">
        <v>130</v>
      </c>
      <c r="C46" s="178"/>
      <c r="D46" s="178"/>
      <c r="E46" s="178" t="s">
        <v>149</v>
      </c>
      <c r="F46" s="178"/>
      <c r="G46" s="178"/>
    </row>
    <row r="47" spans="1:7" ht="18.75">
      <c r="A47" s="177"/>
      <c r="B47" s="178"/>
      <c r="C47" s="178"/>
      <c r="D47" s="178"/>
      <c r="E47" s="178"/>
      <c r="F47" s="178"/>
      <c r="G47" s="178"/>
    </row>
    <row r="48" spans="1:7" ht="18.75">
      <c r="A48" s="177"/>
      <c r="B48" s="178"/>
      <c r="C48" s="178"/>
      <c r="D48" s="178"/>
      <c r="E48" s="178"/>
      <c r="F48" s="178"/>
      <c r="G48" s="178"/>
    </row>
    <row r="49" spans="1:7" ht="18.75">
      <c r="A49" s="177"/>
      <c r="B49" s="178" t="s">
        <v>131</v>
      </c>
      <c r="C49" s="178"/>
      <c r="D49" s="178"/>
      <c r="E49" s="178" t="s">
        <v>131</v>
      </c>
      <c r="F49" s="178"/>
      <c r="G49" s="178"/>
    </row>
    <row r="50" spans="1:7" ht="18.75">
      <c r="A50" s="177"/>
      <c r="B50" s="179"/>
      <c r="C50" s="178"/>
      <c r="D50" s="178"/>
      <c r="E50" s="179"/>
      <c r="F50" s="178"/>
      <c r="G50" s="178"/>
    </row>
    <row r="51" spans="1:7" ht="18.75">
      <c r="A51" s="177"/>
      <c r="B51" s="180"/>
      <c r="C51" s="178"/>
      <c r="D51" s="178"/>
      <c r="E51" s="180"/>
      <c r="F51" s="178"/>
      <c r="G51" s="178"/>
    </row>
    <row r="52" spans="1:7" ht="18.75">
      <c r="A52" s="177"/>
      <c r="B52" s="178"/>
      <c r="C52" s="178"/>
      <c r="D52" s="178"/>
      <c r="E52" s="178"/>
      <c r="F52" s="178"/>
      <c r="G52" s="178"/>
    </row>
    <row r="53" spans="1:7" ht="18.75">
      <c r="A53" s="177"/>
      <c r="B53" s="178"/>
      <c r="C53" s="178"/>
      <c r="D53" s="178"/>
      <c r="E53" s="178"/>
      <c r="F53" s="178"/>
      <c r="G53" s="178"/>
    </row>
    <row r="54" spans="1:7" ht="18.75">
      <c r="A54" s="177"/>
      <c r="B54" s="181" t="s">
        <v>132</v>
      </c>
      <c r="C54" s="181" t="s">
        <v>150</v>
      </c>
      <c r="D54" s="178"/>
      <c r="E54" s="181"/>
      <c r="F54" s="178"/>
      <c r="G54" s="178"/>
    </row>
    <row r="55" spans="1:7" ht="18.75">
      <c r="A55" s="177"/>
      <c r="B55" s="178"/>
      <c r="C55" s="178"/>
      <c r="D55" s="178"/>
      <c r="E55" s="178"/>
      <c r="F55" s="178"/>
      <c r="G55" s="178"/>
    </row>
    <row r="56" spans="1:7" ht="18.75">
      <c r="A56" s="177"/>
      <c r="B56" s="178"/>
      <c r="C56" s="178"/>
      <c r="D56" s="178"/>
      <c r="E56" s="178"/>
      <c r="F56" s="178"/>
      <c r="G56" s="178"/>
    </row>
    <row r="57" spans="1:7" ht="18.75">
      <c r="A57" s="177"/>
      <c r="B57" s="178" t="s">
        <v>131</v>
      </c>
      <c r="C57" s="178" t="s">
        <v>131</v>
      </c>
      <c r="D57" s="178"/>
      <c r="E57" s="178"/>
      <c r="F57" s="178"/>
      <c r="G57" s="178"/>
    </row>
    <row r="58" spans="1:7" ht="18.75">
      <c r="A58" s="177"/>
      <c r="B58" s="179"/>
      <c r="C58" s="182"/>
      <c r="D58" s="178"/>
      <c r="E58" s="178"/>
      <c r="F58" s="178"/>
      <c r="G58" s="178"/>
    </row>
    <row r="59" spans="1:7" ht="18.75">
      <c r="A59" s="177"/>
      <c r="B59" s="178"/>
      <c r="C59" s="178"/>
      <c r="D59" s="178"/>
      <c r="E59" s="178"/>
      <c r="F59" s="178"/>
      <c r="G59" s="178"/>
    </row>
    <row r="61" spans="1:7" ht="20.25">
      <c r="A61" s="335" t="s">
        <v>4</v>
      </c>
      <c r="B61" s="335"/>
      <c r="C61" s="335"/>
      <c r="D61" s="335"/>
      <c r="E61" s="335"/>
      <c r="F61" s="335"/>
      <c r="G61" s="335"/>
    </row>
    <row r="62" spans="1:7" ht="20.25">
      <c r="A62" s="328" t="s">
        <v>5</v>
      </c>
      <c r="B62" s="328"/>
      <c r="C62" s="328"/>
      <c r="D62" s="328"/>
      <c r="E62" s="328"/>
      <c r="F62" s="328"/>
      <c r="G62" s="328"/>
    </row>
    <row r="63" spans="1:7" ht="20.25">
      <c r="A63" s="183"/>
      <c r="B63" s="183"/>
      <c r="C63" s="183"/>
      <c r="D63" s="183"/>
      <c r="E63" s="183"/>
      <c r="F63" s="183"/>
      <c r="G63" s="183"/>
    </row>
    <row r="64" spans="1:7" ht="19.5">
      <c r="A64" s="329" t="s">
        <v>171</v>
      </c>
      <c r="B64" s="329"/>
      <c r="C64" s="329"/>
      <c r="D64" s="329"/>
      <c r="E64" s="329"/>
      <c r="F64" s="329"/>
      <c r="G64" s="329"/>
    </row>
    <row r="65" spans="1:7" ht="19.5">
      <c r="A65" s="329" t="s">
        <v>172</v>
      </c>
      <c r="B65" s="329"/>
      <c r="C65" s="329"/>
      <c r="D65" s="329"/>
      <c r="E65" s="329"/>
      <c r="F65" s="329"/>
      <c r="G65" s="329"/>
    </row>
    <row r="66" spans="1:7" ht="19.5">
      <c r="A66" s="329" t="s">
        <v>173</v>
      </c>
      <c r="B66" s="329"/>
      <c r="C66" s="329"/>
      <c r="D66" s="329"/>
      <c r="E66" s="329"/>
      <c r="F66" s="329"/>
      <c r="G66" s="329"/>
    </row>
    <row r="67" spans="1:7" ht="19.5">
      <c r="A67" s="184"/>
      <c r="B67" s="184"/>
      <c r="C67" s="184"/>
      <c r="D67" s="184"/>
      <c r="E67" s="184"/>
      <c r="F67" s="184"/>
      <c r="G67" s="184"/>
    </row>
    <row r="68" spans="1:7" ht="20.25">
      <c r="A68" s="185" t="s">
        <v>7</v>
      </c>
      <c r="B68" s="185"/>
      <c r="C68" s="185" t="s">
        <v>133</v>
      </c>
      <c r="D68" s="185" t="s">
        <v>136</v>
      </c>
      <c r="E68" s="185" t="s">
        <v>148</v>
      </c>
      <c r="F68" s="185" t="s">
        <v>151</v>
      </c>
      <c r="G68" s="186" t="s">
        <v>152</v>
      </c>
    </row>
    <row r="69" spans="1:7" ht="18.75">
      <c r="A69" s="187"/>
      <c r="B69" s="188"/>
      <c r="C69" s="189"/>
      <c r="D69" s="189"/>
      <c r="E69" s="189"/>
      <c r="F69" s="189"/>
      <c r="G69" s="190"/>
    </row>
    <row r="70" spans="1:7" ht="20.25">
      <c r="A70" s="191" t="s">
        <v>9</v>
      </c>
      <c r="B70" s="192" t="s">
        <v>174</v>
      </c>
      <c r="C70" s="193"/>
      <c r="D70" s="194"/>
      <c r="E70" s="193"/>
      <c r="F70" s="195"/>
      <c r="G70" s="196"/>
    </row>
    <row r="71" spans="1:7" ht="18.75">
      <c r="A71" s="197"/>
      <c r="B71" s="156"/>
      <c r="C71" s="198"/>
      <c r="D71" s="198"/>
      <c r="E71" s="199"/>
      <c r="F71" s="195"/>
      <c r="G71" s="196"/>
    </row>
    <row r="72" spans="1:7" ht="20.25">
      <c r="A72" s="200" t="s">
        <v>10</v>
      </c>
      <c r="B72" s="201" t="s">
        <v>175</v>
      </c>
      <c r="C72" s="202">
        <v>1</v>
      </c>
      <c r="D72" s="203" t="s">
        <v>140</v>
      </c>
      <c r="E72" s="204"/>
      <c r="F72" s="205">
        <f>ROUND(C72*E72,2)</f>
        <v>0</v>
      </c>
      <c r="G72" s="206"/>
    </row>
    <row r="73" spans="1:7" ht="20.25">
      <c r="A73" s="200" t="s">
        <v>11</v>
      </c>
      <c r="B73" s="201" t="s">
        <v>176</v>
      </c>
      <c r="C73" s="202">
        <v>2</v>
      </c>
      <c r="D73" s="203" t="s">
        <v>140</v>
      </c>
      <c r="E73" s="204"/>
      <c r="F73" s="205">
        <f t="shared" ref="F73:F88" si="1">ROUND(C73*E73,2)</f>
        <v>0</v>
      </c>
      <c r="G73" s="206"/>
    </row>
    <row r="74" spans="1:7" ht="20.25">
      <c r="A74" s="200" t="s">
        <v>177</v>
      </c>
      <c r="B74" s="201" t="s">
        <v>178</v>
      </c>
      <c r="C74" s="202">
        <v>1</v>
      </c>
      <c r="D74" s="203" t="s">
        <v>140</v>
      </c>
      <c r="E74" s="204"/>
      <c r="F74" s="205">
        <f t="shared" si="1"/>
        <v>0</v>
      </c>
      <c r="G74" s="206"/>
    </row>
    <row r="75" spans="1:7" ht="20.25">
      <c r="A75" s="200" t="s">
        <v>179</v>
      </c>
      <c r="B75" s="201" t="s">
        <v>180</v>
      </c>
      <c r="C75" s="202">
        <v>2</v>
      </c>
      <c r="D75" s="203" t="s">
        <v>138</v>
      </c>
      <c r="E75" s="204"/>
      <c r="F75" s="205">
        <f t="shared" si="1"/>
        <v>0</v>
      </c>
      <c r="G75" s="206"/>
    </row>
    <row r="76" spans="1:7" ht="20.25">
      <c r="A76" s="200" t="s">
        <v>181</v>
      </c>
      <c r="B76" s="207" t="s">
        <v>182</v>
      </c>
      <c r="C76" s="202">
        <v>300</v>
      </c>
      <c r="D76" s="208" t="s">
        <v>147</v>
      </c>
      <c r="E76" s="209"/>
      <c r="F76" s="209">
        <f t="shared" si="1"/>
        <v>0</v>
      </c>
      <c r="G76" s="206"/>
    </row>
    <row r="77" spans="1:7" ht="20.25">
      <c r="A77" s="200" t="s">
        <v>183</v>
      </c>
      <c r="B77" s="201" t="s">
        <v>184</v>
      </c>
      <c r="C77" s="202">
        <v>1</v>
      </c>
      <c r="D77" s="203" t="s">
        <v>140</v>
      </c>
      <c r="E77" s="204"/>
      <c r="F77" s="205">
        <f t="shared" si="1"/>
        <v>0</v>
      </c>
      <c r="G77" s="206"/>
    </row>
    <row r="78" spans="1:7" ht="20.25">
      <c r="A78" s="210" t="s">
        <v>185</v>
      </c>
      <c r="B78" s="201" t="s">
        <v>186</v>
      </c>
      <c r="C78" s="202"/>
      <c r="D78" s="203"/>
      <c r="E78" s="204"/>
      <c r="F78" s="205"/>
      <c r="G78" s="211"/>
    </row>
    <row r="79" spans="1:7" ht="20.25">
      <c r="B79" s="201" t="s">
        <v>187</v>
      </c>
      <c r="C79" s="202">
        <v>1</v>
      </c>
      <c r="D79" s="203" t="s">
        <v>140</v>
      </c>
      <c r="E79" s="204"/>
      <c r="F79" s="205">
        <f>ROUND(C79*E79,2)</f>
        <v>0</v>
      </c>
      <c r="G79" s="211"/>
    </row>
    <row r="80" spans="1:7" ht="20.25">
      <c r="A80" s="210" t="s">
        <v>188</v>
      </c>
      <c r="B80" s="201" t="s">
        <v>189</v>
      </c>
      <c r="C80" s="202">
        <v>1</v>
      </c>
      <c r="D80" s="203" t="s">
        <v>140</v>
      </c>
      <c r="E80" s="204"/>
      <c r="F80" s="205">
        <f t="shared" si="1"/>
        <v>0</v>
      </c>
      <c r="G80" s="211"/>
    </row>
    <row r="81" spans="1:7" ht="20.25">
      <c r="A81" s="210" t="s">
        <v>190</v>
      </c>
      <c r="B81" s="201" t="s">
        <v>191</v>
      </c>
      <c r="C81" s="202">
        <v>2</v>
      </c>
      <c r="D81" s="203" t="s">
        <v>140</v>
      </c>
      <c r="E81" s="204"/>
      <c r="F81" s="205">
        <f t="shared" si="1"/>
        <v>0</v>
      </c>
      <c r="G81" s="211"/>
    </row>
    <row r="82" spans="1:7" ht="20.25">
      <c r="A82" s="210" t="s">
        <v>192</v>
      </c>
      <c r="B82" s="201" t="s">
        <v>193</v>
      </c>
      <c r="C82" s="202">
        <v>2</v>
      </c>
      <c r="D82" s="203" t="s">
        <v>140</v>
      </c>
      <c r="E82" s="204"/>
      <c r="F82" s="205">
        <f t="shared" si="1"/>
        <v>0</v>
      </c>
      <c r="G82" s="211"/>
    </row>
    <row r="83" spans="1:7" ht="20.25">
      <c r="A83" s="210" t="s">
        <v>194</v>
      </c>
      <c r="B83" s="201" t="s">
        <v>195</v>
      </c>
      <c r="C83" s="202">
        <v>1</v>
      </c>
      <c r="D83" s="203" t="s">
        <v>140</v>
      </c>
      <c r="E83" s="204"/>
      <c r="F83" s="205">
        <f t="shared" si="1"/>
        <v>0</v>
      </c>
      <c r="G83" s="211"/>
    </row>
    <row r="84" spans="1:7" ht="20.25">
      <c r="A84" s="210" t="s">
        <v>196</v>
      </c>
      <c r="B84" s="201" t="s">
        <v>197</v>
      </c>
      <c r="C84" s="202">
        <v>60</v>
      </c>
      <c r="D84" s="203" t="s">
        <v>147</v>
      </c>
      <c r="E84" s="204"/>
      <c r="F84" s="205">
        <f t="shared" si="1"/>
        <v>0</v>
      </c>
      <c r="G84" s="211"/>
    </row>
    <row r="85" spans="1:7" ht="20.25">
      <c r="A85" s="210" t="s">
        <v>198</v>
      </c>
      <c r="B85" s="201" t="s">
        <v>199</v>
      </c>
      <c r="C85" s="202">
        <v>1</v>
      </c>
      <c r="D85" s="203" t="s">
        <v>140</v>
      </c>
      <c r="E85" s="204"/>
      <c r="F85" s="205">
        <f t="shared" si="1"/>
        <v>0</v>
      </c>
      <c r="G85" s="211"/>
    </row>
    <row r="86" spans="1:7" ht="20.25">
      <c r="A86" s="210" t="s">
        <v>200</v>
      </c>
      <c r="B86" s="201" t="s">
        <v>201</v>
      </c>
      <c r="C86" s="202">
        <v>1</v>
      </c>
      <c r="D86" s="203" t="s">
        <v>140</v>
      </c>
      <c r="E86" s="204"/>
      <c r="F86" s="205">
        <f t="shared" si="1"/>
        <v>0</v>
      </c>
      <c r="G86" s="211"/>
    </row>
    <row r="87" spans="1:7" ht="20.25">
      <c r="A87" s="210" t="s">
        <v>202</v>
      </c>
      <c r="B87" s="201" t="s">
        <v>203</v>
      </c>
      <c r="C87" s="202">
        <v>1</v>
      </c>
      <c r="D87" s="203" t="s">
        <v>140</v>
      </c>
      <c r="E87" s="204"/>
      <c r="F87" s="205">
        <f t="shared" si="1"/>
        <v>0</v>
      </c>
      <c r="G87" s="211"/>
    </row>
    <row r="88" spans="1:7" ht="21" thickBot="1">
      <c r="A88" s="210" t="s">
        <v>204</v>
      </c>
      <c r="B88" s="201" t="s">
        <v>205</v>
      </c>
      <c r="C88" s="202">
        <v>2</v>
      </c>
      <c r="D88" s="203" t="s">
        <v>140</v>
      </c>
      <c r="E88" s="204"/>
      <c r="F88" s="205">
        <f t="shared" si="1"/>
        <v>0</v>
      </c>
      <c r="G88" s="211"/>
    </row>
    <row r="89" spans="1:7" ht="21" thickBot="1">
      <c r="A89" s="212"/>
      <c r="B89" s="213"/>
      <c r="C89" s="214"/>
      <c r="D89" s="215"/>
      <c r="E89" s="216"/>
      <c r="F89" s="217"/>
      <c r="G89" s="218"/>
    </row>
    <row r="90" spans="1:7" ht="20.25">
      <c r="A90" s="210" t="s">
        <v>206</v>
      </c>
      <c r="B90" s="219" t="s">
        <v>207</v>
      </c>
      <c r="C90" s="220">
        <v>1</v>
      </c>
      <c r="D90" s="221" t="s">
        <v>138</v>
      </c>
      <c r="E90" s="204"/>
      <c r="F90" s="205">
        <f>ROUND(C90*E90,2)</f>
        <v>0</v>
      </c>
      <c r="G90" s="222">
        <f>SUM(F72:F88)</f>
        <v>0</v>
      </c>
    </row>
    <row r="91" spans="1:7" ht="21" thickBot="1">
      <c r="A91" s="210"/>
      <c r="B91" s="223"/>
      <c r="C91" s="224"/>
      <c r="D91" s="221"/>
      <c r="E91" s="205"/>
      <c r="F91" s="205"/>
      <c r="G91" s="225"/>
    </row>
    <row r="92" spans="1:7" ht="21.75" thickTop="1" thickBot="1">
      <c r="A92" s="226"/>
      <c r="B92" s="227"/>
      <c r="C92" s="228"/>
      <c r="D92" s="229"/>
      <c r="E92" s="230"/>
      <c r="F92" s="231"/>
      <c r="G92" s="232">
        <f>+G90+F90</f>
        <v>0</v>
      </c>
    </row>
    <row r="93" spans="1:7" ht="16.5" thickTop="1">
      <c r="A93" s="233"/>
      <c r="B93" s="234"/>
      <c r="C93" s="235"/>
      <c r="D93" s="236"/>
      <c r="E93" s="237"/>
      <c r="F93" s="237"/>
      <c r="G93" s="238"/>
    </row>
    <row r="94" spans="1:7" ht="20.25">
      <c r="A94" s="239" t="s">
        <v>12</v>
      </c>
      <c r="B94" s="192" t="s">
        <v>208</v>
      </c>
      <c r="C94" s="224"/>
      <c r="D94" s="221"/>
      <c r="E94" s="205"/>
      <c r="F94" s="205"/>
      <c r="G94" s="225"/>
    </row>
    <row r="95" spans="1:7" ht="20.25">
      <c r="A95" s="240"/>
      <c r="B95" s="223"/>
      <c r="C95" s="224"/>
      <c r="D95" s="221"/>
      <c r="E95" s="205"/>
      <c r="F95" s="205"/>
      <c r="G95" s="225"/>
    </row>
    <row r="96" spans="1:7" ht="20.25">
      <c r="A96" s="240" t="s">
        <v>13</v>
      </c>
      <c r="B96" s="241" t="s">
        <v>209</v>
      </c>
      <c r="C96" s="242">
        <v>200</v>
      </c>
      <c r="D96" s="203" t="s">
        <v>147</v>
      </c>
      <c r="E96" s="242"/>
      <c r="F96" s="243">
        <f t="shared" ref="F96:F100" si="2">ROUND(E96*C96,2)</f>
        <v>0</v>
      </c>
      <c r="G96" s="244"/>
    </row>
    <row r="97" spans="1:7" ht="20.25">
      <c r="A97" s="240" t="s">
        <v>14</v>
      </c>
      <c r="B97" s="241" t="s">
        <v>210</v>
      </c>
      <c r="C97" s="242">
        <v>65</v>
      </c>
      <c r="D97" s="203" t="s">
        <v>147</v>
      </c>
      <c r="E97" s="242"/>
      <c r="F97" s="243">
        <f t="shared" si="2"/>
        <v>0</v>
      </c>
      <c r="G97" s="244"/>
    </row>
    <row r="98" spans="1:7" ht="20.25">
      <c r="A98" s="240" t="s">
        <v>15</v>
      </c>
      <c r="B98" s="241" t="s">
        <v>211</v>
      </c>
      <c r="C98" s="242">
        <v>100</v>
      </c>
      <c r="D98" s="203" t="s">
        <v>147</v>
      </c>
      <c r="E98" s="242"/>
      <c r="F98" s="243">
        <f t="shared" si="2"/>
        <v>0</v>
      </c>
      <c r="G98" s="244"/>
    </row>
    <row r="99" spans="1:7" ht="20.25">
      <c r="A99" s="240" t="s">
        <v>212</v>
      </c>
      <c r="B99" s="241" t="s">
        <v>213</v>
      </c>
      <c r="C99" s="242">
        <v>260</v>
      </c>
      <c r="D99" s="203" t="s">
        <v>147</v>
      </c>
      <c r="E99" s="242"/>
      <c r="F99" s="243">
        <f t="shared" si="2"/>
        <v>0</v>
      </c>
      <c r="G99" s="244"/>
    </row>
    <row r="100" spans="1:7" ht="20.25">
      <c r="A100" s="240" t="s">
        <v>214</v>
      </c>
      <c r="B100" s="241" t="s">
        <v>215</v>
      </c>
      <c r="C100" s="242">
        <v>260</v>
      </c>
      <c r="D100" s="203" t="s">
        <v>147</v>
      </c>
      <c r="E100" s="242"/>
      <c r="F100" s="243">
        <f t="shared" si="2"/>
        <v>0</v>
      </c>
      <c r="G100" s="244"/>
    </row>
    <row r="101" spans="1:7" ht="20.25">
      <c r="A101" s="240" t="s">
        <v>216</v>
      </c>
      <c r="B101" s="241" t="s">
        <v>217</v>
      </c>
      <c r="C101" s="242"/>
      <c r="D101" s="203"/>
      <c r="E101" s="242"/>
      <c r="F101" s="243"/>
      <c r="G101" s="244"/>
    </row>
    <row r="102" spans="1:7" ht="20.25">
      <c r="A102" s="240"/>
      <c r="B102" s="241" t="s">
        <v>218</v>
      </c>
      <c r="C102" s="242"/>
      <c r="D102" s="203"/>
      <c r="E102" s="242"/>
      <c r="F102" s="243"/>
      <c r="G102" s="244"/>
    </row>
    <row r="103" spans="1:7" ht="20.25">
      <c r="A103" s="240"/>
      <c r="B103" s="241" t="s">
        <v>219</v>
      </c>
      <c r="C103" s="242">
        <v>1</v>
      </c>
      <c r="D103" s="203" t="s">
        <v>140</v>
      </c>
      <c r="E103" s="242"/>
      <c r="F103" s="243">
        <f>ROUND(E103*C103,2)</f>
        <v>0</v>
      </c>
      <c r="G103" s="245">
        <v>0</v>
      </c>
    </row>
    <row r="104" spans="1:7" ht="20.25">
      <c r="A104" s="240" t="s">
        <v>220</v>
      </c>
      <c r="B104" s="241" t="s">
        <v>221</v>
      </c>
      <c r="C104" s="242">
        <v>1</v>
      </c>
      <c r="D104" s="203" t="s">
        <v>140</v>
      </c>
      <c r="E104" s="242"/>
      <c r="F104" s="243">
        <f t="shared" ref="F104:F117" si="3">ROUND(E104*C104,2)</f>
        <v>0</v>
      </c>
      <c r="G104" s="211"/>
    </row>
    <row r="105" spans="1:7" ht="20.25">
      <c r="A105" s="240" t="s">
        <v>222</v>
      </c>
      <c r="B105" s="241" t="s">
        <v>223</v>
      </c>
      <c r="C105" s="242"/>
      <c r="D105" s="203"/>
      <c r="E105" s="242"/>
      <c r="F105" s="246"/>
      <c r="G105" s="225"/>
    </row>
    <row r="106" spans="1:7" ht="20.25">
      <c r="A106" s="240"/>
      <c r="B106" s="241" t="s">
        <v>224</v>
      </c>
      <c r="C106" s="242">
        <v>1</v>
      </c>
      <c r="D106" s="203" t="s">
        <v>140</v>
      </c>
      <c r="E106" s="242"/>
      <c r="F106" s="246">
        <f t="shared" si="3"/>
        <v>0</v>
      </c>
      <c r="G106" s="225"/>
    </row>
    <row r="107" spans="1:7" ht="20.25">
      <c r="A107" s="240" t="s">
        <v>225</v>
      </c>
      <c r="B107" s="241" t="s">
        <v>226</v>
      </c>
      <c r="C107" s="242">
        <v>1</v>
      </c>
      <c r="D107" s="203" t="s">
        <v>140</v>
      </c>
      <c r="E107" s="242"/>
      <c r="F107" s="243">
        <f t="shared" si="3"/>
        <v>0</v>
      </c>
      <c r="G107" s="225"/>
    </row>
    <row r="108" spans="1:7" ht="20.25">
      <c r="A108" s="240" t="s">
        <v>227</v>
      </c>
      <c r="B108" s="241" t="s">
        <v>228</v>
      </c>
      <c r="C108" s="242">
        <v>4</v>
      </c>
      <c r="D108" s="203" t="s">
        <v>140</v>
      </c>
      <c r="E108" s="242"/>
      <c r="F108" s="243">
        <f t="shared" si="3"/>
        <v>0</v>
      </c>
      <c r="G108" s="247"/>
    </row>
    <row r="109" spans="1:7" ht="20.25">
      <c r="A109" s="240" t="s">
        <v>229</v>
      </c>
      <c r="B109" s="241" t="s">
        <v>230</v>
      </c>
      <c r="C109" s="246">
        <v>1</v>
      </c>
      <c r="D109" s="248" t="s">
        <v>140</v>
      </c>
      <c r="E109" s="246"/>
      <c r="F109" s="243">
        <f t="shared" si="3"/>
        <v>0</v>
      </c>
      <c r="G109" s="247"/>
    </row>
    <row r="110" spans="1:7" ht="20.25">
      <c r="A110" s="240" t="s">
        <v>231</v>
      </c>
      <c r="B110" s="241" t="s">
        <v>232</v>
      </c>
      <c r="C110" s="246">
        <v>2</v>
      </c>
      <c r="D110" s="248" t="s">
        <v>140</v>
      </c>
      <c r="E110" s="246"/>
      <c r="F110" s="243">
        <f t="shared" si="3"/>
        <v>0</v>
      </c>
      <c r="G110" s="247"/>
    </row>
    <row r="111" spans="1:7" ht="20.25">
      <c r="A111" s="240" t="s">
        <v>233</v>
      </c>
      <c r="B111" s="241" t="s">
        <v>234</v>
      </c>
      <c r="C111" s="246">
        <v>1</v>
      </c>
      <c r="D111" s="248" t="s">
        <v>140</v>
      </c>
      <c r="E111" s="246"/>
      <c r="F111" s="243">
        <f t="shared" si="3"/>
        <v>0</v>
      </c>
      <c r="G111" s="247"/>
    </row>
    <row r="112" spans="1:7" ht="20.25">
      <c r="A112" s="240" t="s">
        <v>235</v>
      </c>
      <c r="B112" s="241" t="s">
        <v>236</v>
      </c>
      <c r="C112" s="246">
        <v>1</v>
      </c>
      <c r="D112" s="248" t="s">
        <v>140</v>
      </c>
      <c r="E112" s="246"/>
      <c r="F112" s="243">
        <f t="shared" si="3"/>
        <v>0</v>
      </c>
      <c r="G112" s="247"/>
    </row>
    <row r="113" spans="1:7" ht="20.25">
      <c r="A113" s="240" t="s">
        <v>237</v>
      </c>
      <c r="B113" s="241" t="s">
        <v>238</v>
      </c>
      <c r="C113" s="246">
        <v>20</v>
      </c>
      <c r="D113" s="248" t="s">
        <v>147</v>
      </c>
      <c r="E113" s="246"/>
      <c r="F113" s="243">
        <f t="shared" si="3"/>
        <v>0</v>
      </c>
      <c r="G113" s="247"/>
    </row>
    <row r="114" spans="1:7" ht="20.25">
      <c r="A114" s="240" t="s">
        <v>239</v>
      </c>
      <c r="B114" s="241" t="s">
        <v>240</v>
      </c>
      <c r="C114" s="246">
        <v>2</v>
      </c>
      <c r="D114" s="248" t="s">
        <v>140</v>
      </c>
      <c r="E114" s="246"/>
      <c r="F114" s="243">
        <f t="shared" si="3"/>
        <v>0</v>
      </c>
      <c r="G114" s="247"/>
    </row>
    <row r="115" spans="1:7" ht="20.25">
      <c r="A115" s="240" t="s">
        <v>241</v>
      </c>
      <c r="B115" s="249" t="s">
        <v>242</v>
      </c>
      <c r="C115" s="250">
        <v>1</v>
      </c>
      <c r="D115" s="251" t="s">
        <v>140</v>
      </c>
      <c r="E115" s="250"/>
      <c r="F115" s="243">
        <f t="shared" si="3"/>
        <v>0</v>
      </c>
      <c r="G115" s="247"/>
    </row>
    <row r="116" spans="1:7" ht="20.25">
      <c r="A116" s="240" t="s">
        <v>243</v>
      </c>
      <c r="B116" s="241" t="s">
        <v>244</v>
      </c>
      <c r="C116" s="246">
        <v>2</v>
      </c>
      <c r="D116" s="248" t="s">
        <v>140</v>
      </c>
      <c r="E116" s="246"/>
      <c r="F116" s="243">
        <f t="shared" si="3"/>
        <v>0</v>
      </c>
      <c r="G116" s="247"/>
    </row>
    <row r="117" spans="1:7" ht="21" thickBot="1">
      <c r="A117" s="240" t="s">
        <v>245</v>
      </c>
      <c r="B117" s="241" t="s">
        <v>246</v>
      </c>
      <c r="C117" s="246">
        <v>1</v>
      </c>
      <c r="D117" s="248" t="s">
        <v>138</v>
      </c>
      <c r="E117" s="246"/>
      <c r="F117" s="243">
        <f t="shared" si="3"/>
        <v>0</v>
      </c>
      <c r="G117" s="247"/>
    </row>
    <row r="118" spans="1:7" ht="21" thickBot="1">
      <c r="A118" s="252"/>
      <c r="B118" s="252"/>
      <c r="C118" s="252"/>
      <c r="D118" s="252"/>
      <c r="E118" s="252"/>
      <c r="F118" s="252"/>
      <c r="G118" s="253"/>
    </row>
    <row r="119" spans="1:7" ht="20.25">
      <c r="A119" s="240" t="s">
        <v>247</v>
      </c>
      <c r="B119" s="254" t="s">
        <v>207</v>
      </c>
      <c r="C119" s="246">
        <v>1</v>
      </c>
      <c r="D119" s="248" t="s">
        <v>138</v>
      </c>
      <c r="E119" s="246">
        <f>+H119</f>
        <v>0</v>
      </c>
      <c r="F119" s="243">
        <f>+C119*E119</f>
        <v>0</v>
      </c>
      <c r="G119" s="244">
        <f>SUM(F96:F117)</f>
        <v>0</v>
      </c>
    </row>
    <row r="120" spans="1:7" ht="21" thickBot="1">
      <c r="A120" s="255"/>
      <c r="B120" s="256"/>
      <c r="C120" s="256"/>
      <c r="D120" s="256"/>
      <c r="E120" s="256"/>
      <c r="F120" s="256"/>
      <c r="G120" s="257"/>
    </row>
    <row r="121" spans="1:7" ht="21.75" thickTop="1" thickBot="1">
      <c r="A121" s="258"/>
      <c r="B121" s="227"/>
      <c r="C121" s="228"/>
      <c r="D121" s="229"/>
      <c r="E121" s="230"/>
      <c r="F121" s="231"/>
      <c r="G121" s="232">
        <f>+G119+F119</f>
        <v>0</v>
      </c>
    </row>
    <row r="122" spans="1:7" ht="21" thickTop="1">
      <c r="A122" s="240"/>
      <c r="B122" s="256"/>
      <c r="C122" s="259"/>
      <c r="D122" s="221"/>
      <c r="E122" s="205"/>
      <c r="F122" s="243"/>
      <c r="G122" s="225"/>
    </row>
    <row r="123" spans="1:7" ht="20.25">
      <c r="A123" s="239" t="s">
        <v>16</v>
      </c>
      <c r="B123" s="192" t="s">
        <v>248</v>
      </c>
      <c r="C123" s="259"/>
      <c r="D123" s="221"/>
      <c r="E123" s="205"/>
      <c r="F123" s="243"/>
      <c r="G123" s="225"/>
    </row>
    <row r="124" spans="1:7" ht="20.25">
      <c r="A124" s="240"/>
      <c r="B124" s="260" t="s">
        <v>249</v>
      </c>
      <c r="C124" s="259"/>
      <c r="D124" s="221"/>
      <c r="E124" s="205"/>
      <c r="F124" s="243"/>
      <c r="G124" s="225"/>
    </row>
    <row r="125" spans="1:7" ht="20.25">
      <c r="A125" s="240"/>
      <c r="B125" s="256"/>
      <c r="C125" s="259"/>
      <c r="D125" s="248"/>
      <c r="E125" s="205"/>
      <c r="F125" s="243"/>
      <c r="G125" s="225"/>
    </row>
    <row r="126" spans="1:7" ht="20.25">
      <c r="A126" s="240" t="s">
        <v>17</v>
      </c>
      <c r="B126" s="241" t="s">
        <v>250</v>
      </c>
      <c r="C126" s="246"/>
      <c r="D126" s="248"/>
      <c r="E126" s="246"/>
      <c r="F126" s="243"/>
      <c r="G126" s="225"/>
    </row>
    <row r="127" spans="1:7" ht="20.25">
      <c r="A127" s="240"/>
      <c r="B127" s="241" t="s">
        <v>251</v>
      </c>
      <c r="C127" s="246">
        <v>1</v>
      </c>
      <c r="D127" s="248" t="s">
        <v>140</v>
      </c>
      <c r="E127" s="246"/>
      <c r="F127" s="243">
        <f t="shared" ref="F127:F141" si="4">ROUND(E127*C127,2)</f>
        <v>0</v>
      </c>
      <c r="G127" s="225"/>
    </row>
    <row r="128" spans="1:7" ht="20.25">
      <c r="A128" s="240" t="s">
        <v>20</v>
      </c>
      <c r="B128" s="241" t="s">
        <v>252</v>
      </c>
      <c r="C128" s="246">
        <v>15</v>
      </c>
      <c r="D128" s="248" t="s">
        <v>140</v>
      </c>
      <c r="E128" s="246"/>
      <c r="F128" s="243">
        <f t="shared" si="4"/>
        <v>0</v>
      </c>
      <c r="G128" s="225"/>
    </row>
    <row r="129" spans="1:7" ht="20.25">
      <c r="A129" s="240" t="s">
        <v>23</v>
      </c>
      <c r="B129" s="241" t="s">
        <v>253</v>
      </c>
      <c r="C129" s="246">
        <v>1</v>
      </c>
      <c r="D129" s="248" t="s">
        <v>140</v>
      </c>
      <c r="E129" s="246"/>
      <c r="F129" s="243">
        <f t="shared" si="4"/>
        <v>0</v>
      </c>
      <c r="G129" s="225"/>
    </row>
    <row r="130" spans="1:7" ht="20.25">
      <c r="A130" s="240" t="s">
        <v>53</v>
      </c>
      <c r="B130" s="241" t="s">
        <v>254</v>
      </c>
      <c r="C130" s="246">
        <v>1</v>
      </c>
      <c r="D130" s="248" t="s">
        <v>140</v>
      </c>
      <c r="E130" s="246"/>
      <c r="F130" s="243">
        <f t="shared" si="4"/>
        <v>0</v>
      </c>
      <c r="G130" s="225"/>
    </row>
    <row r="131" spans="1:7" ht="20.25">
      <c r="A131" s="240" t="s">
        <v>54</v>
      </c>
      <c r="B131" s="241" t="s">
        <v>255</v>
      </c>
      <c r="C131" s="246">
        <v>1</v>
      </c>
      <c r="D131" s="248" t="s">
        <v>140</v>
      </c>
      <c r="E131" s="205"/>
      <c r="F131" s="243">
        <f t="shared" si="4"/>
        <v>0</v>
      </c>
      <c r="G131" s="225"/>
    </row>
    <row r="132" spans="1:7" ht="20.25">
      <c r="A132" s="240" t="s">
        <v>55</v>
      </c>
      <c r="B132" s="241" t="s">
        <v>256</v>
      </c>
      <c r="C132" s="246">
        <v>1</v>
      </c>
      <c r="D132" s="248" t="s">
        <v>140</v>
      </c>
      <c r="E132" s="246"/>
      <c r="F132" s="243">
        <f t="shared" si="4"/>
        <v>0</v>
      </c>
      <c r="G132" s="225"/>
    </row>
    <row r="133" spans="1:7" ht="20.25">
      <c r="A133" s="240" t="s">
        <v>257</v>
      </c>
      <c r="B133" s="241" t="s">
        <v>258</v>
      </c>
      <c r="C133" s="246">
        <v>1</v>
      </c>
      <c r="D133" s="248" t="s">
        <v>140</v>
      </c>
      <c r="E133" s="246"/>
      <c r="F133" s="243">
        <f t="shared" si="4"/>
        <v>0</v>
      </c>
      <c r="G133" s="225"/>
    </row>
    <row r="134" spans="1:7" ht="20.25">
      <c r="A134" s="240" t="s">
        <v>259</v>
      </c>
      <c r="B134" s="241" t="s">
        <v>260</v>
      </c>
      <c r="C134" s="246">
        <v>1</v>
      </c>
      <c r="D134" s="248" t="s">
        <v>140</v>
      </c>
      <c r="E134" s="246"/>
      <c r="F134" s="243">
        <f t="shared" si="4"/>
        <v>0</v>
      </c>
      <c r="G134" s="225"/>
    </row>
    <row r="135" spans="1:7" ht="20.25">
      <c r="A135" s="240" t="s">
        <v>261</v>
      </c>
      <c r="B135" s="241" t="s">
        <v>262</v>
      </c>
      <c r="C135" s="246">
        <v>4</v>
      </c>
      <c r="D135" s="248" t="s">
        <v>140</v>
      </c>
      <c r="E135" s="246"/>
      <c r="F135" s="243">
        <f t="shared" si="4"/>
        <v>0</v>
      </c>
      <c r="G135" s="225"/>
    </row>
    <row r="136" spans="1:7" ht="20.25">
      <c r="A136" s="240" t="s">
        <v>263</v>
      </c>
      <c r="B136" s="241" t="s">
        <v>264</v>
      </c>
      <c r="C136" s="246">
        <v>1</v>
      </c>
      <c r="D136" s="248" t="s">
        <v>140</v>
      </c>
      <c r="E136" s="246"/>
      <c r="F136" s="243">
        <f t="shared" si="4"/>
        <v>0</v>
      </c>
      <c r="G136" s="225"/>
    </row>
    <row r="137" spans="1:7" ht="20.25">
      <c r="A137" s="240" t="s">
        <v>265</v>
      </c>
      <c r="B137" s="241" t="s">
        <v>266</v>
      </c>
      <c r="C137" s="246">
        <v>1</v>
      </c>
      <c r="D137" s="248" t="s">
        <v>138</v>
      </c>
      <c r="E137" s="246"/>
      <c r="F137" s="243">
        <f t="shared" si="4"/>
        <v>0</v>
      </c>
      <c r="G137" s="225"/>
    </row>
    <row r="138" spans="1:7" ht="20.25">
      <c r="A138" s="240" t="s">
        <v>267</v>
      </c>
      <c r="B138" s="241" t="s">
        <v>268</v>
      </c>
      <c r="C138" s="246">
        <v>1</v>
      </c>
      <c r="D138" s="248" t="s">
        <v>140</v>
      </c>
      <c r="E138" s="246"/>
      <c r="F138" s="243">
        <f t="shared" si="4"/>
        <v>0</v>
      </c>
      <c r="G138" s="225"/>
    </row>
    <row r="139" spans="1:7" ht="21" thickBot="1">
      <c r="A139" s="240" t="s">
        <v>269</v>
      </c>
      <c r="B139" s="241" t="s">
        <v>270</v>
      </c>
      <c r="C139" s="246">
        <v>1</v>
      </c>
      <c r="D139" s="248" t="s">
        <v>271</v>
      </c>
      <c r="E139" s="246"/>
      <c r="F139" s="243">
        <f t="shared" si="4"/>
        <v>0</v>
      </c>
      <c r="G139" s="225"/>
    </row>
    <row r="140" spans="1:7" ht="21" thickBot="1">
      <c r="A140" s="252"/>
      <c r="B140" s="261"/>
      <c r="C140" s="262"/>
      <c r="D140" s="263"/>
      <c r="E140" s="262"/>
      <c r="F140" s="264"/>
      <c r="G140" s="265"/>
    </row>
    <row r="141" spans="1:7" ht="20.25">
      <c r="A141" s="266" t="s">
        <v>272</v>
      </c>
      <c r="B141" s="254" t="s">
        <v>273</v>
      </c>
      <c r="C141" s="246">
        <v>1</v>
      </c>
      <c r="D141" s="248" t="s">
        <v>138</v>
      </c>
      <c r="E141" s="246"/>
      <c r="F141" s="243">
        <f t="shared" si="4"/>
        <v>0</v>
      </c>
      <c r="G141" s="225">
        <f>SUM(F125:F139)</f>
        <v>0</v>
      </c>
    </row>
    <row r="142" spans="1:7" ht="21" thickBot="1">
      <c r="A142" s="240"/>
      <c r="B142" s="256"/>
      <c r="C142" s="259"/>
      <c r="D142" s="248"/>
      <c r="E142" s="205"/>
      <c r="F142" s="243"/>
      <c r="G142" s="225"/>
    </row>
    <row r="143" spans="1:7" ht="21.75" thickTop="1" thickBot="1">
      <c r="A143" s="258"/>
      <c r="B143" s="267" t="s">
        <v>123</v>
      </c>
      <c r="C143" s="228"/>
      <c r="D143" s="268"/>
      <c r="E143" s="269"/>
      <c r="F143" s="231" t="s">
        <v>123</v>
      </c>
      <c r="G143" s="232">
        <f>+G141+F141</f>
        <v>0</v>
      </c>
    </row>
    <row r="144" spans="1:7" ht="21" thickTop="1">
      <c r="A144" s="240"/>
      <c r="B144" s="256"/>
      <c r="C144" s="259"/>
      <c r="D144" s="221"/>
      <c r="E144" s="205"/>
      <c r="F144" s="243"/>
      <c r="G144" s="225"/>
    </row>
    <row r="145" spans="1:7" ht="20.25">
      <c r="A145" s="239" t="s">
        <v>25</v>
      </c>
      <c r="B145" s="192" t="s">
        <v>274</v>
      </c>
      <c r="C145" s="259"/>
      <c r="D145" s="221"/>
      <c r="E145" s="205"/>
      <c r="F145" s="243"/>
      <c r="G145" s="225"/>
    </row>
    <row r="146" spans="1:7" ht="20.25">
      <c r="A146" s="240"/>
      <c r="B146" s="256"/>
      <c r="C146" s="259"/>
      <c r="D146" s="221"/>
      <c r="E146" s="205"/>
      <c r="F146" s="243"/>
      <c r="G146" s="225"/>
    </row>
    <row r="147" spans="1:7" ht="20.25">
      <c r="A147" s="240" t="s">
        <v>56</v>
      </c>
      <c r="B147" s="256" t="s">
        <v>275</v>
      </c>
      <c r="C147" s="259"/>
      <c r="D147" s="221"/>
      <c r="E147" s="205"/>
      <c r="F147" s="243"/>
      <c r="G147" s="225"/>
    </row>
    <row r="148" spans="1:7" ht="20.25">
      <c r="A148" s="240"/>
      <c r="B148" s="256" t="s">
        <v>276</v>
      </c>
      <c r="C148" s="259"/>
      <c r="D148" s="221"/>
      <c r="E148" s="205"/>
      <c r="F148" s="243"/>
      <c r="G148" s="225"/>
    </row>
    <row r="149" spans="1:7" ht="20.25">
      <c r="A149" s="240"/>
      <c r="B149" s="256" t="s">
        <v>277</v>
      </c>
      <c r="C149" s="246">
        <v>1</v>
      </c>
      <c r="D149" s="248" t="s">
        <v>140</v>
      </c>
      <c r="E149" s="246"/>
      <c r="F149" s="243">
        <f t="shared" ref="F149:F156" si="5">ROUND(E149*C149,2)</f>
        <v>0</v>
      </c>
      <c r="G149" s="225"/>
    </row>
    <row r="150" spans="1:7" ht="20.25">
      <c r="A150" s="240" t="s">
        <v>57</v>
      </c>
      <c r="B150" s="256" t="s">
        <v>278</v>
      </c>
      <c r="C150" s="246">
        <v>1</v>
      </c>
      <c r="D150" s="248" t="s">
        <v>138</v>
      </c>
      <c r="E150" s="246"/>
      <c r="F150" s="243">
        <f t="shared" si="5"/>
        <v>0</v>
      </c>
      <c r="G150" s="225"/>
    </row>
    <row r="151" spans="1:7" ht="20.25">
      <c r="A151" s="240" t="s">
        <v>58</v>
      </c>
      <c r="B151" s="256" t="s">
        <v>279</v>
      </c>
      <c r="C151" s="246">
        <v>24</v>
      </c>
      <c r="D151" s="248" t="s">
        <v>145</v>
      </c>
      <c r="E151" s="246"/>
      <c r="F151" s="243">
        <f t="shared" si="5"/>
        <v>0</v>
      </c>
      <c r="G151" s="225"/>
    </row>
    <row r="152" spans="1:7" ht="20.25">
      <c r="A152" s="240" t="s">
        <v>59</v>
      </c>
      <c r="B152" s="256" t="s">
        <v>280</v>
      </c>
      <c r="C152" s="246">
        <v>1</v>
      </c>
      <c r="D152" s="248" t="s">
        <v>140</v>
      </c>
      <c r="E152" s="246"/>
      <c r="F152" s="243">
        <f t="shared" si="5"/>
        <v>0</v>
      </c>
      <c r="G152" s="225"/>
    </row>
    <row r="153" spans="1:7" ht="20.25">
      <c r="A153" s="240" t="s">
        <v>60</v>
      </c>
      <c r="B153" s="256" t="s">
        <v>281</v>
      </c>
      <c r="C153" s="246">
        <v>1</v>
      </c>
      <c r="D153" s="248" t="s">
        <v>140</v>
      </c>
      <c r="E153" s="246"/>
      <c r="F153" s="243">
        <f t="shared" si="5"/>
        <v>0</v>
      </c>
      <c r="G153" s="225"/>
    </row>
    <row r="154" spans="1:7" ht="21" thickBot="1">
      <c r="A154" s="240" t="s">
        <v>61</v>
      </c>
      <c r="B154" s="256" t="s">
        <v>282</v>
      </c>
      <c r="C154" s="246">
        <v>7.8</v>
      </c>
      <c r="D154" s="248" t="s">
        <v>283</v>
      </c>
      <c r="E154" s="246"/>
      <c r="F154" s="243">
        <f t="shared" si="5"/>
        <v>0</v>
      </c>
      <c r="G154" s="225">
        <f>SUM(F146:F154)</f>
        <v>0</v>
      </c>
    </row>
    <row r="155" spans="1:7" ht="21" thickBot="1">
      <c r="A155" s="252"/>
      <c r="B155" s="270"/>
      <c r="C155" s="262"/>
      <c r="D155" s="263"/>
      <c r="E155" s="262"/>
      <c r="F155" s="264"/>
      <c r="G155" s="265"/>
    </row>
    <row r="156" spans="1:7" ht="20.25">
      <c r="A156" s="240" t="s">
        <v>62</v>
      </c>
      <c r="B156" s="254" t="s">
        <v>273</v>
      </c>
      <c r="C156" s="246">
        <v>1</v>
      </c>
      <c r="D156" s="248" t="s">
        <v>138</v>
      </c>
      <c r="E156" s="246"/>
      <c r="F156" s="243">
        <f t="shared" si="5"/>
        <v>0</v>
      </c>
      <c r="G156" s="225"/>
    </row>
    <row r="157" spans="1:7" ht="21" thickBot="1">
      <c r="A157" s="240"/>
      <c r="B157" s="256"/>
      <c r="C157" s="259"/>
      <c r="D157" s="248"/>
      <c r="E157" s="205"/>
      <c r="F157" s="243"/>
      <c r="G157" s="225"/>
    </row>
    <row r="158" spans="1:7" ht="21.75" thickTop="1" thickBot="1">
      <c r="A158" s="258"/>
      <c r="B158" s="267" t="s">
        <v>123</v>
      </c>
      <c r="C158" s="228"/>
      <c r="D158" s="268"/>
      <c r="E158" s="269"/>
      <c r="F158" s="231" t="s">
        <v>123</v>
      </c>
      <c r="G158" s="232">
        <f>+G154+F156</f>
        <v>0</v>
      </c>
    </row>
    <row r="159" spans="1:7" ht="21.75" thickTop="1" thickBot="1">
      <c r="A159" s="258"/>
      <c r="B159" s="267" t="s">
        <v>284</v>
      </c>
      <c r="C159" s="228"/>
      <c r="D159" s="268"/>
      <c r="E159" s="269"/>
      <c r="F159" s="231" t="s">
        <v>123</v>
      </c>
      <c r="G159" s="232">
        <f>SUM(G92+G121+G143+G158)</f>
        <v>0</v>
      </c>
    </row>
    <row r="160" spans="1:7" ht="21.75" thickTop="1" thickBot="1">
      <c r="A160" s="258"/>
      <c r="B160" s="227" t="s">
        <v>285</v>
      </c>
      <c r="C160" s="228"/>
      <c r="D160" s="268"/>
      <c r="E160" s="269"/>
      <c r="F160" s="231"/>
      <c r="G160" s="232">
        <f>+G159</f>
        <v>0</v>
      </c>
    </row>
    <row r="161" spans="1:7" ht="21" thickTop="1">
      <c r="A161" s="271"/>
      <c r="B161" s="272"/>
      <c r="C161" s="273"/>
      <c r="D161" s="274"/>
      <c r="E161" s="275"/>
      <c r="F161" s="276"/>
      <c r="G161" s="277"/>
    </row>
    <row r="162" spans="1:7" ht="20.25">
      <c r="A162" s="278"/>
      <c r="B162" s="272" t="s">
        <v>117</v>
      </c>
      <c r="C162" s="279"/>
      <c r="D162" s="76">
        <v>0.1</v>
      </c>
      <c r="E162" s="280"/>
      <c r="F162" s="205">
        <f t="shared" ref="F162:F167" si="6">ROUND($G$101*D162,2)</f>
        <v>0</v>
      </c>
      <c r="G162" s="247"/>
    </row>
    <row r="163" spans="1:7" ht="20.25">
      <c r="A163" s="278"/>
      <c r="B163" s="272" t="s">
        <v>118</v>
      </c>
      <c r="C163" s="279"/>
      <c r="D163" s="281">
        <v>2.5000000000000001E-2</v>
      </c>
      <c r="E163" s="272"/>
      <c r="F163" s="205">
        <f t="shared" si="6"/>
        <v>0</v>
      </c>
      <c r="G163" s="247"/>
    </row>
    <row r="164" spans="1:7" ht="20.25">
      <c r="A164" s="240"/>
      <c r="B164" s="272" t="s">
        <v>119</v>
      </c>
      <c r="C164" s="272"/>
      <c r="D164" s="281">
        <v>3.5000000000000003E-2</v>
      </c>
      <c r="E164" s="272"/>
      <c r="F164" s="205">
        <f t="shared" si="6"/>
        <v>0</v>
      </c>
      <c r="G164" s="211"/>
    </row>
    <row r="165" spans="1:7" ht="20.25">
      <c r="A165" s="240"/>
      <c r="B165" s="272" t="s">
        <v>168</v>
      </c>
      <c r="C165" s="272"/>
      <c r="D165" s="281">
        <v>5.3499999999999999E-2</v>
      </c>
      <c r="E165" s="272"/>
      <c r="F165" s="205">
        <f t="shared" si="6"/>
        <v>0</v>
      </c>
      <c r="G165" s="211"/>
    </row>
    <row r="166" spans="1:7" ht="20.25">
      <c r="A166" s="278"/>
      <c r="B166" s="272" t="s">
        <v>121</v>
      </c>
      <c r="C166" s="272"/>
      <c r="D166" s="76">
        <v>0.01</v>
      </c>
      <c r="E166" s="272"/>
      <c r="F166" s="205">
        <f t="shared" si="6"/>
        <v>0</v>
      </c>
      <c r="G166" s="211"/>
    </row>
    <row r="167" spans="1:7" ht="20.25">
      <c r="A167" s="278"/>
      <c r="B167" s="272" t="s">
        <v>122</v>
      </c>
      <c r="C167" s="272"/>
      <c r="D167" s="76">
        <v>0.05</v>
      </c>
      <c r="E167" s="272"/>
      <c r="F167" s="205">
        <f t="shared" si="6"/>
        <v>0</v>
      </c>
      <c r="G167" s="211"/>
    </row>
    <row r="168" spans="1:7" ht="21" thickBot="1">
      <c r="A168" s="278"/>
      <c r="B168" s="282"/>
      <c r="C168" s="282" t="s">
        <v>123</v>
      </c>
      <c r="D168" s="283" t="s">
        <v>123</v>
      </c>
      <c r="E168" s="282" t="s">
        <v>123</v>
      </c>
      <c r="F168" s="284" t="s">
        <v>123</v>
      </c>
      <c r="G168" s="285" t="s">
        <v>123</v>
      </c>
    </row>
    <row r="169" spans="1:7" ht="21" thickTop="1">
      <c r="A169" s="286"/>
      <c r="B169" s="287"/>
      <c r="C169" s="272"/>
      <c r="D169" s="272"/>
      <c r="E169" s="272"/>
      <c r="F169" s="272"/>
      <c r="G169" s="211"/>
    </row>
    <row r="170" spans="1:7" ht="20.25">
      <c r="A170" s="278"/>
      <c r="B170" s="288" t="s">
        <v>124</v>
      </c>
      <c r="C170" s="289"/>
      <c r="D170" s="289"/>
      <c r="E170" s="289"/>
      <c r="F170" s="289"/>
      <c r="G170" s="290">
        <f>SUM(F162:F167)</f>
        <v>0</v>
      </c>
    </row>
    <row r="171" spans="1:7" ht="20.25">
      <c r="A171" s="278"/>
      <c r="B171" s="289" t="s">
        <v>286</v>
      </c>
      <c r="C171" s="289"/>
      <c r="D171" s="289"/>
      <c r="E171" s="289"/>
      <c r="F171" s="289"/>
      <c r="G171" s="290">
        <f>+G160+G170</f>
        <v>0</v>
      </c>
    </row>
    <row r="172" spans="1:7" ht="40.5">
      <c r="A172" s="278"/>
      <c r="B172" s="291" t="s">
        <v>126</v>
      </c>
      <c r="C172" s="289"/>
      <c r="D172" s="292">
        <v>0.03</v>
      </c>
      <c r="E172" s="289"/>
      <c r="F172" s="289"/>
      <c r="G172" s="293">
        <f>ROUND(G170*D172,2)</f>
        <v>0</v>
      </c>
    </row>
    <row r="173" spans="1:7" ht="20.25">
      <c r="A173" s="278"/>
      <c r="B173" s="291" t="s">
        <v>127</v>
      </c>
      <c r="C173" s="289"/>
      <c r="D173" s="292">
        <v>0.06</v>
      </c>
      <c r="E173" s="289"/>
      <c r="F173" s="289"/>
      <c r="G173" s="293">
        <f>ROUND(G160*D173,2)</f>
        <v>0</v>
      </c>
    </row>
    <row r="174" spans="1:7" ht="20.25">
      <c r="A174" s="278"/>
      <c r="B174" s="289" t="s">
        <v>128</v>
      </c>
      <c r="C174" s="289"/>
      <c r="D174" s="292">
        <v>0.05</v>
      </c>
      <c r="E174" s="289"/>
      <c r="F174" s="289"/>
      <c r="G174" s="290">
        <f>ROUND(G171*D174,2)</f>
        <v>0</v>
      </c>
    </row>
    <row r="175" spans="1:7" ht="21" thickBot="1">
      <c r="A175" s="278"/>
      <c r="B175" s="294" t="s">
        <v>129</v>
      </c>
      <c r="C175" s="295"/>
      <c r="D175" s="296"/>
      <c r="E175" s="295"/>
      <c r="F175" s="295"/>
      <c r="G175" s="297">
        <f>SUM(G171:G174)</f>
        <v>0</v>
      </c>
    </row>
    <row r="176" spans="1:7" ht="21.75" thickTop="1" thickBot="1">
      <c r="A176" s="298"/>
      <c r="B176" s="299"/>
      <c r="C176" s="299"/>
      <c r="D176" s="299"/>
      <c r="E176" s="299"/>
      <c r="F176" s="299"/>
      <c r="G176" s="300"/>
    </row>
    <row r="177" spans="1:7" ht="20.25">
      <c r="A177" s="301"/>
      <c r="B177" s="302"/>
      <c r="C177" s="302"/>
      <c r="D177" s="302"/>
      <c r="E177" s="302"/>
      <c r="F177" s="302"/>
      <c r="G177" s="302"/>
    </row>
    <row r="178" spans="1:7" ht="20.25">
      <c r="A178" s="302"/>
      <c r="B178" s="302" t="s">
        <v>130</v>
      </c>
      <c r="C178" s="302"/>
      <c r="D178" s="302"/>
      <c r="E178" s="302"/>
      <c r="F178" s="302"/>
      <c r="G178" s="302"/>
    </row>
    <row r="179" spans="1:7" ht="20.25">
      <c r="A179" s="302"/>
      <c r="B179" s="302"/>
      <c r="C179" s="302"/>
      <c r="D179" s="302"/>
      <c r="E179" s="302"/>
      <c r="F179" s="302"/>
      <c r="G179" s="302"/>
    </row>
    <row r="180" spans="1:7" ht="20.25">
      <c r="A180" s="302"/>
      <c r="B180" s="302"/>
      <c r="C180" s="302"/>
      <c r="D180" s="302"/>
      <c r="E180" s="302"/>
      <c r="F180" s="302"/>
      <c r="G180" s="302"/>
    </row>
    <row r="181" spans="1:7" ht="20.25">
      <c r="A181" s="302"/>
      <c r="B181" s="302" t="s">
        <v>131</v>
      </c>
      <c r="C181" s="302"/>
      <c r="D181" s="302"/>
      <c r="E181" s="302" t="s">
        <v>131</v>
      </c>
      <c r="F181" s="302"/>
      <c r="G181" s="302"/>
    </row>
    <row r="182" spans="1:7" ht="20.25">
      <c r="A182" s="302"/>
      <c r="B182" s="303"/>
      <c r="C182" s="302"/>
      <c r="D182" s="302"/>
      <c r="E182" s="303"/>
      <c r="F182" s="304"/>
      <c r="G182" s="304"/>
    </row>
    <row r="183" spans="1:7" ht="20.25">
      <c r="A183" s="302"/>
      <c r="B183" s="304"/>
      <c r="C183" s="302"/>
      <c r="D183" s="302"/>
      <c r="E183" s="304"/>
      <c r="F183" s="304"/>
      <c r="G183" s="302"/>
    </row>
    <row r="184" spans="1:7" ht="20.25">
      <c r="A184" s="302"/>
      <c r="B184" s="302"/>
      <c r="C184" s="302"/>
      <c r="D184" s="302"/>
      <c r="E184" s="302"/>
      <c r="F184" s="302"/>
      <c r="G184" s="302"/>
    </row>
    <row r="185" spans="1:7" ht="20.25">
      <c r="A185" s="302"/>
      <c r="B185" s="302"/>
      <c r="C185" s="302"/>
      <c r="D185" s="302"/>
      <c r="E185" s="302"/>
      <c r="F185" s="302"/>
      <c r="G185" s="302"/>
    </row>
    <row r="186" spans="1:7" ht="20.25">
      <c r="A186" s="302"/>
      <c r="B186" s="304" t="s">
        <v>149</v>
      </c>
      <c r="C186" s="302"/>
      <c r="D186" s="302"/>
      <c r="E186" s="305" t="s">
        <v>132</v>
      </c>
      <c r="F186" s="306"/>
      <c r="G186" s="302"/>
    </row>
    <row r="187" spans="1:7" ht="20.25">
      <c r="A187" s="302"/>
      <c r="B187" s="302"/>
      <c r="C187" s="302"/>
      <c r="D187" s="302"/>
      <c r="E187" s="302"/>
      <c r="F187" s="302"/>
      <c r="G187" s="302"/>
    </row>
    <row r="188" spans="1:7" ht="20.25">
      <c r="A188" s="302"/>
      <c r="B188" s="302"/>
      <c r="C188" s="302"/>
      <c r="D188" s="302"/>
      <c r="E188" s="302"/>
      <c r="F188" s="302"/>
      <c r="G188" s="302"/>
    </row>
    <row r="189" spans="1:7" ht="20.25">
      <c r="A189" s="302"/>
      <c r="B189" s="302" t="s">
        <v>131</v>
      </c>
      <c r="C189" s="302"/>
      <c r="D189" s="302"/>
      <c r="E189" s="302" t="s">
        <v>131</v>
      </c>
      <c r="F189" s="302"/>
      <c r="G189" s="302"/>
    </row>
    <row r="190" spans="1:7" ht="20.25">
      <c r="A190" s="302"/>
      <c r="B190" s="303"/>
      <c r="C190" s="302"/>
      <c r="D190" s="302"/>
      <c r="E190" s="303"/>
      <c r="F190" s="306"/>
      <c r="G190" s="302"/>
    </row>
    <row r="191" spans="1:7" ht="20.25">
      <c r="A191" s="302"/>
      <c r="B191" s="303"/>
      <c r="C191" s="302"/>
      <c r="D191" s="302"/>
      <c r="E191" s="303"/>
      <c r="F191" s="302"/>
      <c r="G191" s="302"/>
    </row>
    <row r="192" spans="1:7" ht="20.25">
      <c r="A192" s="302"/>
      <c r="B192" s="302"/>
      <c r="C192" s="302"/>
      <c r="D192" s="302"/>
      <c r="E192" s="302"/>
      <c r="F192" s="302"/>
      <c r="G192" s="302"/>
    </row>
    <row r="193" spans="1:7" ht="20.25">
      <c r="A193" s="302"/>
      <c r="B193" s="326" t="s">
        <v>287</v>
      </c>
      <c r="C193" s="327"/>
      <c r="D193" s="327"/>
      <c r="E193" s="327"/>
      <c r="F193" s="302"/>
      <c r="G193" s="302"/>
    </row>
    <row r="194" spans="1:7" ht="20.25">
      <c r="A194" s="302"/>
      <c r="B194" s="302" t="s">
        <v>288</v>
      </c>
      <c r="C194" s="302"/>
      <c r="D194" s="302"/>
      <c r="E194" s="302"/>
      <c r="F194" s="302"/>
      <c r="G194" s="302"/>
    </row>
    <row r="195" spans="1:7" ht="20.25">
      <c r="A195" s="302"/>
      <c r="B195" s="326" t="s">
        <v>289</v>
      </c>
      <c r="C195" s="326"/>
      <c r="D195" s="326"/>
      <c r="E195" s="326"/>
      <c r="F195" s="302"/>
      <c r="G195" s="302"/>
    </row>
    <row r="196" spans="1:7" ht="20.25">
      <c r="A196" s="302"/>
      <c r="B196" s="326"/>
      <c r="C196" s="327"/>
      <c r="D196" s="327"/>
      <c r="E196" s="327"/>
      <c r="F196" s="302"/>
      <c r="G196" s="302"/>
    </row>
    <row r="197" spans="1:7" ht="20.25">
      <c r="A197" s="302"/>
      <c r="B197" s="326"/>
      <c r="C197" s="326"/>
      <c r="D197" s="326"/>
      <c r="E197" s="326"/>
      <c r="F197" s="302"/>
      <c r="G197" s="302"/>
    </row>
    <row r="198" spans="1:7" ht="20.25">
      <c r="A198" s="302"/>
      <c r="B198" s="302"/>
      <c r="C198" s="302"/>
      <c r="D198" s="302"/>
      <c r="E198" s="302"/>
      <c r="F198" s="302"/>
      <c r="G198" s="302"/>
    </row>
    <row r="199" spans="1:7" ht="20.25">
      <c r="A199" s="302"/>
      <c r="B199" s="302"/>
      <c r="C199" s="302"/>
      <c r="D199" s="302"/>
      <c r="E199" s="302"/>
      <c r="F199" s="302"/>
      <c r="G199" s="302"/>
    </row>
  </sheetData>
  <mergeCells count="14">
    <mergeCell ref="A61:G61"/>
    <mergeCell ref="A1:G1"/>
    <mergeCell ref="A2:G2"/>
    <mergeCell ref="A4:G4"/>
    <mergeCell ref="A5:G5"/>
    <mergeCell ref="A6:G6"/>
    <mergeCell ref="B196:E196"/>
    <mergeCell ref="B197:E197"/>
    <mergeCell ref="A62:G62"/>
    <mergeCell ref="A64:G64"/>
    <mergeCell ref="A65:G65"/>
    <mergeCell ref="A66:G66"/>
    <mergeCell ref="B193:E193"/>
    <mergeCell ref="B195:E1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Lote 13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2015-10-02T17:07:57Z</dcterms:created>
  <dcterms:modified xsi:type="dcterms:W3CDTF">2015-10-02T17:16:36Z</dcterms:modified>
</cp:coreProperties>
</file>