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0115" windowHeight="8520"/>
  </bookViews>
  <sheets>
    <sheet name="Resumen Lote 29" sheetId="1" r:id="rId1"/>
    <sheet name="A" sheetId="2" r:id="rId2"/>
    <sheet name="B" sheetId="3" r:id="rId3"/>
    <sheet name="C" sheetId="4" r:id="rId4"/>
    <sheet name="D" sheetId="5" r:id="rId5"/>
    <sheet name="E" sheetId="6" r:id="rId6"/>
    <sheet name="F" sheetId="7" r:id="rId7"/>
    <sheet name="G" sheetId="8" r:id="rId8"/>
  </sheets>
  <calcPr calcId="144525"/>
</workbook>
</file>

<file path=xl/calcChain.xml><?xml version="1.0" encoding="utf-8"?>
<calcChain xmlns="http://schemas.openxmlformats.org/spreadsheetml/2006/main">
  <c r="G45" i="8" l="1"/>
  <c r="F45" i="8"/>
  <c r="G43" i="8"/>
  <c r="F43" i="8"/>
  <c r="A43" i="8"/>
  <c r="F40" i="8"/>
  <c r="G40" i="8" s="1"/>
  <c r="F38" i="8"/>
  <c r="G38" i="8" s="1"/>
  <c r="A38" i="8"/>
  <c r="G35" i="8"/>
  <c r="F35" i="8"/>
  <c r="G33" i="8"/>
  <c r="F33" i="8"/>
  <c r="A33" i="8"/>
  <c r="F30" i="8"/>
  <c r="G30" i="8" s="1"/>
  <c r="F28" i="8"/>
  <c r="F27" i="8"/>
  <c r="F26" i="8"/>
  <c r="F25" i="8"/>
  <c r="F24" i="8"/>
  <c r="F23" i="8"/>
  <c r="F22" i="8"/>
  <c r="F21" i="8"/>
  <c r="F19" i="8"/>
  <c r="G28" i="8" s="1"/>
  <c r="F15" i="8"/>
  <c r="F14" i="8"/>
  <c r="F13" i="8"/>
  <c r="F12" i="8"/>
  <c r="F11" i="8"/>
  <c r="G15" i="8" s="1"/>
  <c r="A11" i="8"/>
  <c r="A12" i="8" s="1"/>
  <c r="A13" i="8" s="1"/>
  <c r="A14" i="8" s="1"/>
  <c r="A15" i="8" s="1"/>
  <c r="G8" i="8"/>
  <c r="F8" i="8"/>
  <c r="A8" i="8"/>
  <c r="G48" i="8" l="1"/>
  <c r="G47" i="8"/>
  <c r="F52" i="8" l="1"/>
  <c r="F55" i="8"/>
  <c r="F51" i="8"/>
  <c r="G63" i="8"/>
  <c r="F54" i="8"/>
  <c r="F50" i="8"/>
  <c r="G57" i="8" s="1"/>
  <c r="F53" i="8"/>
  <c r="G61" i="8" l="1"/>
  <c r="G59" i="8"/>
  <c r="G66" i="8" s="1"/>
  <c r="G68" i="8" s="1"/>
  <c r="F127" i="7" l="1"/>
  <c r="G127" i="7" s="1"/>
  <c r="F125" i="7"/>
  <c r="F124" i="7"/>
  <c r="G125" i="7" s="1"/>
  <c r="F121" i="7"/>
  <c r="F120" i="7"/>
  <c r="F118" i="7"/>
  <c r="F117" i="7"/>
  <c r="F115" i="7"/>
  <c r="F113" i="7"/>
  <c r="F112" i="7"/>
  <c r="F110" i="7"/>
  <c r="F109" i="7"/>
  <c r="F108" i="7"/>
  <c r="G121" i="7" s="1"/>
  <c r="F106" i="7"/>
  <c r="G103" i="7"/>
  <c r="F103" i="7"/>
  <c r="G101" i="7"/>
  <c r="F101" i="7"/>
  <c r="F99" i="7"/>
  <c r="F98" i="7"/>
  <c r="F97" i="7"/>
  <c r="F96" i="7"/>
  <c r="F95" i="7"/>
  <c r="F94" i="7"/>
  <c r="F92" i="7"/>
  <c r="F90" i="7"/>
  <c r="G99" i="7" s="1"/>
  <c r="F88" i="7"/>
  <c r="F84" i="7"/>
  <c r="F83" i="7"/>
  <c r="F82" i="7"/>
  <c r="F81" i="7"/>
  <c r="G84" i="7" s="1"/>
  <c r="G129" i="7" s="1"/>
  <c r="F80" i="7"/>
  <c r="F73" i="7"/>
  <c r="G73" i="7" s="1"/>
  <c r="F71" i="7"/>
  <c r="G71" i="7" s="1"/>
  <c r="F68" i="7"/>
  <c r="G68" i="7" s="1"/>
  <c r="C68" i="7"/>
  <c r="F62" i="7"/>
  <c r="G62" i="7" s="1"/>
  <c r="F60" i="7"/>
  <c r="G60" i="7" s="1"/>
  <c r="F58" i="7"/>
  <c r="G58" i="7" s="1"/>
  <c r="F56" i="7"/>
  <c r="F55" i="7"/>
  <c r="F52" i="7"/>
  <c r="F49" i="7"/>
  <c r="F46" i="7"/>
  <c r="C43" i="7"/>
  <c r="C65" i="7" s="1"/>
  <c r="F65" i="7" s="1"/>
  <c r="G65" i="7" s="1"/>
  <c r="F38" i="7"/>
  <c r="F37" i="7"/>
  <c r="F34" i="7"/>
  <c r="F31" i="7"/>
  <c r="F28" i="7"/>
  <c r="F25" i="7"/>
  <c r="F22" i="7"/>
  <c r="G38" i="7" s="1"/>
  <c r="F18" i="7"/>
  <c r="F17" i="7"/>
  <c r="F16" i="7"/>
  <c r="F15" i="7"/>
  <c r="F14" i="7"/>
  <c r="F13" i="7"/>
  <c r="G18" i="7" s="1"/>
  <c r="G10" i="7"/>
  <c r="F10" i="7"/>
  <c r="F75" i="6"/>
  <c r="G75" i="6" s="1"/>
  <c r="F73" i="6"/>
  <c r="G73" i="6" s="1"/>
  <c r="F70" i="6"/>
  <c r="G70" i="6" s="1"/>
  <c r="F63" i="6"/>
  <c r="G63" i="6" s="1"/>
  <c r="G60" i="6"/>
  <c r="F60" i="6"/>
  <c r="F58" i="6"/>
  <c r="G58" i="6" s="1"/>
  <c r="G56" i="6"/>
  <c r="F56" i="6"/>
  <c r="F54" i="6"/>
  <c r="F53" i="6"/>
  <c r="F50" i="6"/>
  <c r="F47" i="6"/>
  <c r="F44" i="6"/>
  <c r="F41" i="6"/>
  <c r="G54" i="6" s="1"/>
  <c r="C41" i="6"/>
  <c r="C67" i="6" s="1"/>
  <c r="F67" i="6" s="1"/>
  <c r="G67" i="6" s="1"/>
  <c r="F36" i="6"/>
  <c r="F35" i="6"/>
  <c r="F32" i="6"/>
  <c r="F29" i="6"/>
  <c r="F26" i="6"/>
  <c r="F23" i="6"/>
  <c r="F20" i="6"/>
  <c r="G36" i="6" s="1"/>
  <c r="F16" i="6"/>
  <c r="F15" i="6"/>
  <c r="F14" i="6"/>
  <c r="F13" i="6"/>
  <c r="F12" i="6"/>
  <c r="F11" i="6"/>
  <c r="G16" i="6" s="1"/>
  <c r="F8" i="6"/>
  <c r="G8" i="6" s="1"/>
  <c r="G77" i="6" s="1"/>
  <c r="F45" i="5"/>
  <c r="G45" i="5" s="1"/>
  <c r="F43" i="5"/>
  <c r="F42" i="5"/>
  <c r="F41" i="5"/>
  <c r="F40" i="5"/>
  <c r="A40" i="5"/>
  <c r="A41" i="5" s="1"/>
  <c r="A42" i="5" s="1"/>
  <c r="A43" i="5" s="1"/>
  <c r="F39" i="5"/>
  <c r="G43" i="5" s="1"/>
  <c r="A39" i="5"/>
  <c r="F36" i="5"/>
  <c r="G36" i="5" s="1"/>
  <c r="G34" i="5"/>
  <c r="F34" i="5"/>
  <c r="F32" i="5"/>
  <c r="G32" i="5" s="1"/>
  <c r="G30" i="5"/>
  <c r="F30" i="5"/>
  <c r="F28" i="5"/>
  <c r="F27" i="5"/>
  <c r="F26" i="5"/>
  <c r="F25" i="5"/>
  <c r="F24" i="5"/>
  <c r="F23" i="5"/>
  <c r="F22" i="5"/>
  <c r="F21" i="5"/>
  <c r="F20" i="5"/>
  <c r="F19" i="5"/>
  <c r="F18" i="5"/>
  <c r="F17" i="5"/>
  <c r="F16" i="5"/>
  <c r="F15" i="5"/>
  <c r="F14" i="5"/>
  <c r="F13" i="5"/>
  <c r="F12" i="5"/>
  <c r="F11" i="5"/>
  <c r="F10" i="5"/>
  <c r="F9" i="5"/>
  <c r="F8" i="5"/>
  <c r="G28" i="5" s="1"/>
  <c r="G47" i="5" s="1"/>
  <c r="G48" i="5" s="1"/>
  <c r="G75" i="7" l="1"/>
  <c r="G130" i="7" s="1"/>
  <c r="F43" i="7"/>
  <c r="G56" i="7" s="1"/>
  <c r="F83" i="6"/>
  <c r="F79" i="6"/>
  <c r="G86" i="6" s="1"/>
  <c r="G88" i="6" s="1"/>
  <c r="F82" i="6"/>
  <c r="F81" i="6"/>
  <c r="G89" i="6"/>
  <c r="F84" i="6"/>
  <c r="F80" i="6"/>
  <c r="G63" i="5"/>
  <c r="F55" i="5"/>
  <c r="F51" i="5"/>
  <c r="F53" i="5"/>
  <c r="F52" i="5"/>
  <c r="F54" i="5"/>
  <c r="F50" i="5"/>
  <c r="G57" i="5" s="1"/>
  <c r="F136" i="7" l="1"/>
  <c r="F132" i="7"/>
  <c r="F135" i="7"/>
  <c r="F134" i="7"/>
  <c r="G142" i="7"/>
  <c r="F137" i="7"/>
  <c r="F133" i="7"/>
  <c r="G87" i="6"/>
  <c r="G59" i="5"/>
  <c r="G61" i="5"/>
  <c r="G139" i="7" l="1"/>
  <c r="G90" i="6"/>
  <c r="G91" i="6" s="1"/>
  <c r="G92" i="6" s="1"/>
  <c r="G65" i="5"/>
  <c r="G67" i="5"/>
  <c r="G141" i="7" l="1"/>
  <c r="G140" i="7"/>
  <c r="F107" i="4"/>
  <c r="F105" i="4"/>
  <c r="G107" i="4" s="1"/>
  <c r="G109" i="4" s="1"/>
  <c r="F99" i="4"/>
  <c r="G99" i="4" s="1"/>
  <c r="F97" i="4"/>
  <c r="G97" i="4" s="1"/>
  <c r="F95" i="4"/>
  <c r="G95" i="4" s="1"/>
  <c r="F92" i="4"/>
  <c r="G92" i="4" s="1"/>
  <c r="F90" i="4"/>
  <c r="F89" i="4"/>
  <c r="G90" i="4" s="1"/>
  <c r="G86" i="4"/>
  <c r="F86" i="4"/>
  <c r="F83" i="4"/>
  <c r="F82" i="4"/>
  <c r="F81" i="4"/>
  <c r="F80" i="4"/>
  <c r="C78" i="4"/>
  <c r="F78" i="4" s="1"/>
  <c r="C75" i="4"/>
  <c r="F75" i="4" s="1"/>
  <c r="F74" i="4"/>
  <c r="F73" i="4"/>
  <c r="C73" i="4"/>
  <c r="F72" i="4"/>
  <c r="C72" i="4"/>
  <c r="F71" i="4"/>
  <c r="C71" i="4"/>
  <c r="F68" i="4"/>
  <c r="C67" i="4"/>
  <c r="F67" i="4" s="1"/>
  <c r="C66" i="4"/>
  <c r="C69" i="4" s="1"/>
  <c r="F69" i="4" s="1"/>
  <c r="F64" i="4"/>
  <c r="G61" i="4"/>
  <c r="F61" i="4"/>
  <c r="F58" i="4"/>
  <c r="F57" i="4"/>
  <c r="F56" i="4"/>
  <c r="F55" i="4"/>
  <c r="F54" i="4"/>
  <c r="G58" i="4" s="1"/>
  <c r="G51" i="4"/>
  <c r="F51" i="4"/>
  <c r="F50" i="4"/>
  <c r="F46" i="4"/>
  <c r="F45" i="4"/>
  <c r="G46" i="4" s="1"/>
  <c r="F42" i="4"/>
  <c r="F41" i="4"/>
  <c r="G42" i="4" s="1"/>
  <c r="F38" i="4"/>
  <c r="G38" i="4" s="1"/>
  <c r="F35" i="4"/>
  <c r="F34" i="4"/>
  <c r="G35" i="4" s="1"/>
  <c r="F31" i="4"/>
  <c r="G31" i="4" s="1"/>
  <c r="G28" i="4"/>
  <c r="F28" i="4"/>
  <c r="F25" i="4"/>
  <c r="G25" i="4" s="1"/>
  <c r="G22" i="4"/>
  <c r="F22" i="4"/>
  <c r="F21" i="4"/>
  <c r="F17" i="4"/>
  <c r="F16" i="4"/>
  <c r="F15" i="4"/>
  <c r="G17" i="4" s="1"/>
  <c r="F12" i="4"/>
  <c r="F11" i="4"/>
  <c r="F10" i="4"/>
  <c r="G12" i="4" s="1"/>
  <c r="F35" i="3"/>
  <c r="G35" i="3" s="1"/>
  <c r="F33" i="3"/>
  <c r="F32" i="3"/>
  <c r="F31" i="3"/>
  <c r="F30" i="3"/>
  <c r="F29" i="3"/>
  <c r="F28" i="3"/>
  <c r="G33" i="3" s="1"/>
  <c r="G25" i="3"/>
  <c r="F25" i="3"/>
  <c r="F23" i="3"/>
  <c r="G23" i="3" s="1"/>
  <c r="G21" i="3"/>
  <c r="F21" i="3"/>
  <c r="F20" i="3"/>
  <c r="F17" i="3"/>
  <c r="F16" i="3"/>
  <c r="F15" i="3"/>
  <c r="G17" i="3" s="1"/>
  <c r="F12" i="3"/>
  <c r="F11" i="3"/>
  <c r="F10" i="3"/>
  <c r="F9" i="3"/>
  <c r="G12" i="3" s="1"/>
  <c r="F39" i="2"/>
  <c r="G39" i="2" s="1"/>
  <c r="F37" i="2"/>
  <c r="G37" i="2" s="1"/>
  <c r="F36" i="2"/>
  <c r="F35" i="2"/>
  <c r="F34" i="2"/>
  <c r="F33" i="2"/>
  <c r="F32" i="2"/>
  <c r="G32" i="2" s="1"/>
  <c r="F31" i="2"/>
  <c r="G30" i="2"/>
  <c r="F30" i="2"/>
  <c r="F28" i="2"/>
  <c r="F27" i="2"/>
  <c r="F26" i="2"/>
  <c r="F25" i="2"/>
  <c r="F24" i="2"/>
  <c r="F23" i="2"/>
  <c r="F22" i="2"/>
  <c r="C21" i="2"/>
  <c r="F21" i="2" s="1"/>
  <c r="G28" i="2" s="1"/>
  <c r="F20" i="2"/>
  <c r="A20" i="2"/>
  <c r="A22" i="2" s="1"/>
  <c r="A24" i="2" s="1"/>
  <c r="A26" i="2" s="1"/>
  <c r="F19" i="2"/>
  <c r="F18" i="2"/>
  <c r="C16" i="2"/>
  <c r="C17" i="2" s="1"/>
  <c r="F17" i="2" s="1"/>
  <c r="C15" i="2"/>
  <c r="F15" i="2" s="1"/>
  <c r="A15" i="2"/>
  <c r="A16" i="2" s="1"/>
  <c r="A17" i="2" s="1"/>
  <c r="C14" i="2"/>
  <c r="F14" i="2" s="1"/>
  <c r="A14" i="2"/>
  <c r="F13" i="2"/>
  <c r="C13" i="2"/>
  <c r="A13" i="2"/>
  <c r="F10" i="2"/>
  <c r="G10" i="2" s="1"/>
  <c r="G144" i="7" l="1"/>
  <c r="G145" i="7" s="1"/>
  <c r="G143" i="7"/>
  <c r="F66" i="4"/>
  <c r="G83" i="4" s="1"/>
  <c r="G101" i="4" s="1"/>
  <c r="G38" i="3"/>
  <c r="G37" i="3"/>
  <c r="F16" i="2"/>
  <c r="G17" i="2" s="1"/>
  <c r="G41" i="2" s="1"/>
  <c r="G42" i="2" s="1"/>
  <c r="G111" i="4" l="1"/>
  <c r="G112" i="4"/>
  <c r="F42" i="3"/>
  <c r="F41" i="3"/>
  <c r="G49" i="3"/>
  <c r="F44" i="3"/>
  <c r="F40" i="3"/>
  <c r="F43" i="3"/>
  <c r="F39" i="3"/>
  <c r="F47" i="2"/>
  <c r="F46" i="2"/>
  <c r="G57" i="2"/>
  <c r="F49" i="2"/>
  <c r="F45" i="2"/>
  <c r="F48" i="2"/>
  <c r="F44" i="2"/>
  <c r="F116" i="4" l="1"/>
  <c r="F117" i="4"/>
  <c r="G124" i="4"/>
  <c r="F119" i="4"/>
  <c r="F115" i="4"/>
  <c r="F118" i="4"/>
  <c r="F114" i="4"/>
  <c r="G46" i="3"/>
  <c r="G51" i="2"/>
  <c r="G121" i="4" l="1"/>
  <c r="G48" i="3"/>
  <c r="G47" i="3"/>
  <c r="G53" i="2"/>
  <c r="G59" i="2" s="1"/>
  <c r="G61" i="2" s="1"/>
  <c r="G55" i="2"/>
  <c r="G123" i="4" l="1"/>
  <c r="G122" i="4"/>
  <c r="G50" i="3"/>
  <c r="G51" i="3" s="1"/>
  <c r="G125" i="4" l="1"/>
  <c r="G126" i="4" s="1"/>
</calcChain>
</file>

<file path=xl/sharedStrings.xml><?xml version="1.0" encoding="utf-8"?>
<sst xmlns="http://schemas.openxmlformats.org/spreadsheetml/2006/main" count="1049" uniqueCount="482">
  <si>
    <t>A</t>
  </si>
  <si>
    <t>Colocación de tubería  Ø 3" PVC SDR-21 en callejón Los Sosa, Km.12 Carretera Sánchez.</t>
  </si>
  <si>
    <t>B</t>
  </si>
  <si>
    <t>Construcción Verja de Malla Ciclónica, para la Sede de la Sociedad de Arquitectos de la Republica Dominicana, ubicada en el centro de los Héroes de la Av. Winston Churchill en el Pabellón de Venezuela, D. N.</t>
  </si>
  <si>
    <t>C</t>
  </si>
  <si>
    <t xml:space="preserve">Reparación tubería de salida tanque, colocación de piezas para tubería de pozo, ubicado en el tanque La mina del Residencial Santo Domingo, Sto. Dgo. Oeste.  </t>
  </si>
  <si>
    <t>D</t>
  </si>
  <si>
    <t>Remodelación de la estación de Bombeo del Juguetón en Las Praderas, Santo Domingo Distrito Nacional</t>
  </si>
  <si>
    <t>E</t>
  </si>
  <si>
    <t>Empalme de  Ø4"x  Ø2" y colocación línea de servicio de tubería  Ø2" PVC, agua potable, ubicada en Calle Feliz Evaristo Mejía entre las Calles 37 y 39, sector Cristo Rey, D.N. Gerencia Suroeste.</t>
  </si>
  <si>
    <t>F</t>
  </si>
  <si>
    <t xml:space="preserve">Empalme  Ø16"xØ3" y colocación línea de servicio de tubería Ø3" y acometida de Ø3"xØ2" PVC, agua Potable, Proyecto Mercado Nuevo de Villa Consuelo, ubicado en calle Bartolomé Colon, sector Villa Consuelo.         </t>
  </si>
  <si>
    <t>G</t>
  </si>
  <si>
    <t>Empalme Ø6"x Ø3" y Colocación tubería  Ø3" PVC en sector San Benito, Bayona, D.N.</t>
  </si>
  <si>
    <t xml:space="preserve">CORPORACION DEL ACUEDUCTO Y ALCANTARILLADO DE SANTO DOMINGO </t>
  </si>
  <si>
    <t>***C.A.A.S.D.***</t>
  </si>
  <si>
    <t>PRESUPUESTO: COLOCACION DE TUBERIA Ø3" PVC SDR-21 EN CALLEJON LOS SOSA, KM 12                              CARRETERA SANCHEZ, DISTRITO NACIONAL.</t>
  </si>
  <si>
    <t>(JULIO 2013)</t>
  </si>
  <si>
    <t>No.</t>
  </si>
  <si>
    <t>DESCRIPCION</t>
  </si>
  <si>
    <t>CANTIDAD</t>
  </si>
  <si>
    <t>UD</t>
  </si>
  <si>
    <t>P.U. RD$</t>
  </si>
  <si>
    <t>COSTO RD$</t>
  </si>
  <si>
    <t>SUB-TOTAL</t>
  </si>
  <si>
    <t>TRABAJOS PRELIMINARES</t>
  </si>
  <si>
    <t>Topografía y Replanteo</t>
  </si>
  <si>
    <t>ML</t>
  </si>
  <si>
    <t>MOVIMIENTO DE TIERRA:</t>
  </si>
  <si>
    <t xml:space="preserve"> </t>
  </si>
  <si>
    <t>Excavación a Compresor</t>
  </si>
  <si>
    <t>M3</t>
  </si>
  <si>
    <t>Suministro y Colocación Asiento de Arena</t>
  </si>
  <si>
    <t xml:space="preserve">Relleno Compactado C/ Maquito </t>
  </si>
  <si>
    <t xml:space="preserve">Suministro Material para Relleno </t>
  </si>
  <si>
    <t xml:space="preserve">Bote de Material Sobrante </t>
  </si>
  <si>
    <t>SUMINISTRO DE TUBERIA Y PIEZAS:</t>
  </si>
  <si>
    <t>Tubería de:</t>
  </si>
  <si>
    <t>3.1.1</t>
  </si>
  <si>
    <t>Ø3" PVC SDR-21 Con  J. G.</t>
  </si>
  <si>
    <t>Tee de:</t>
  </si>
  <si>
    <t>3.2.1</t>
  </si>
  <si>
    <t>Ø3" x  Ø3" Acero</t>
  </si>
  <si>
    <t>Junta Dresser de:</t>
  </si>
  <si>
    <t>3.3.1</t>
  </si>
  <si>
    <t xml:space="preserve">Ø3" </t>
  </si>
  <si>
    <t>Válvula de Compuerta de:</t>
  </si>
  <si>
    <t>3.4.1</t>
  </si>
  <si>
    <t>Ø3" (Incl. Niples Platillados, Junta de Gomas y Tornillos)</t>
  </si>
  <si>
    <t>3.4.2</t>
  </si>
  <si>
    <t>Caja Telescópica</t>
  </si>
  <si>
    <t>MANO DE OBRA PLOMERIA</t>
  </si>
  <si>
    <t>PA</t>
  </si>
  <si>
    <t>ANCLAJE DE PIEZAS EN H.S.</t>
  </si>
  <si>
    <t>ROTURA Y REPOSICION DE:</t>
  </si>
  <si>
    <t>Acera</t>
  </si>
  <si>
    <t>M2</t>
  </si>
  <si>
    <t>Contén</t>
  </si>
  <si>
    <t>Asfalto</t>
  </si>
  <si>
    <t>SEÑALIZACION Y MANEJO DEL TRANSITO</t>
  </si>
  <si>
    <t xml:space="preserve">SUB-TOTAL  </t>
  </si>
  <si>
    <t xml:space="preserve">SUB-TOTAL GENERAL </t>
  </si>
  <si>
    <t>DIRECCIÓN TÉCNICA</t>
  </si>
  <si>
    <t>GASTOS ADMINISTRATIVOS</t>
  </si>
  <si>
    <t>SEGURO Y FIANZAS</t>
  </si>
  <si>
    <t>TRANSPORTE</t>
  </si>
  <si>
    <t>LEY # 6/86</t>
  </si>
  <si>
    <t>SUPERVISIÓN</t>
  </si>
  <si>
    <t>TOTAL DE GASTOS INDIRECTOS</t>
  </si>
  <si>
    <t>SUB-TOTAL GENERAL EN RD$</t>
  </si>
  <si>
    <t>CUENCA HIDROGRAFICA</t>
  </si>
  <si>
    <t>EQUIPAMIENTO CAASD</t>
  </si>
  <si>
    <t>IMPREVISTOS</t>
  </si>
  <si>
    <t>TOTAL GENERAL A CONTRATAR</t>
  </si>
  <si>
    <t>Sometido por :</t>
  </si>
  <si>
    <t>Preparado por:</t>
  </si>
  <si>
    <t>___________________________</t>
  </si>
  <si>
    <r>
      <rPr>
        <b/>
        <sz val="12"/>
        <rFont val="Arial"/>
        <family val="2"/>
      </rPr>
      <t>NOTA</t>
    </r>
    <r>
      <rPr>
        <sz val="12"/>
        <rFont val="Arial"/>
        <family val="2"/>
      </rPr>
      <t>. Las partidas contenidas en este presupuesto serán pagadas de acuerdo a mediciones hechas en campo, y los precios a pagar serán los revisados y aprobados por las partes.</t>
    </r>
  </si>
  <si>
    <t>CORPORACION DEL ACUEDUCTO Y ALCANTARILLADO DE SANTO DOMINGO</t>
  </si>
  <si>
    <t>* * * C. A. A. S. D. * * *</t>
  </si>
  <si>
    <t xml:space="preserve">PRESUPUESTO : CONSTRUCCION DE VERJA DE MALLA CICLONICA, PARA LA SEDE DE LA SOCIEDAD DE ARQUITECTOS DE LA REPUBLICA DOMINICANA, UBICADA EN EL CENTRO DE LOS HEROES DE LA AV. WINSTON CHURCHILL EN EL PABELLON DE VENEZUELA, SANTO DOMINGO .                                                                                                                                                                      ( Gerencia Suroeste ) </t>
  </si>
  <si>
    <t>Descripción</t>
  </si>
  <si>
    <t>Cantidad</t>
  </si>
  <si>
    <t>Unidad</t>
  </si>
  <si>
    <t>Precio RD$</t>
  </si>
  <si>
    <t>Costo RD$</t>
  </si>
  <si>
    <t>Sub-Total</t>
  </si>
  <si>
    <t>1.-</t>
  </si>
  <si>
    <t>TRABAJOS PRELIMINARES:</t>
  </si>
  <si>
    <t>1.1.-</t>
  </si>
  <si>
    <t>DEMOLICION:</t>
  </si>
  <si>
    <t>1.1.1-</t>
  </si>
  <si>
    <t xml:space="preserve">Jardinera </t>
  </si>
  <si>
    <t>1.1.2.-</t>
  </si>
  <si>
    <t>Escalones</t>
  </si>
  <si>
    <t>1.1.3.-</t>
  </si>
  <si>
    <t xml:space="preserve">Bote de Material de demolicion </t>
  </si>
  <si>
    <t>1.2.-</t>
  </si>
  <si>
    <t xml:space="preserve">REPLANTEO </t>
  </si>
  <si>
    <t>2.-</t>
  </si>
  <si>
    <t>2.1.-</t>
  </si>
  <si>
    <t>Excavación A Compresor</t>
  </si>
  <si>
    <t>Mt3.</t>
  </si>
  <si>
    <t>2.2.-</t>
  </si>
  <si>
    <t>Relleno Compactado</t>
  </si>
  <si>
    <t>2.3.-</t>
  </si>
  <si>
    <t>3.-</t>
  </si>
  <si>
    <t>HORMIGON ARMADO EN:</t>
  </si>
  <si>
    <t>3.1.-</t>
  </si>
  <si>
    <t>Zapata de muro</t>
  </si>
  <si>
    <t>3.2.-</t>
  </si>
  <si>
    <t>Pichones de Columnas</t>
  </si>
  <si>
    <t>4.-</t>
  </si>
  <si>
    <t>MUROS DE BLOCK DE 6"</t>
  </si>
  <si>
    <t>5.-</t>
  </si>
  <si>
    <t>SUMINISTRO Y COLOCACION DE  MALLA CICLONICA</t>
  </si>
  <si>
    <t>TERMINACION DE SUPERFICIE:</t>
  </si>
  <si>
    <t>4.1.-</t>
  </si>
  <si>
    <t>Pañete  Muros</t>
  </si>
  <si>
    <t>Mt2.</t>
  </si>
  <si>
    <t>4.2.-</t>
  </si>
  <si>
    <t>Pintura Base</t>
  </si>
  <si>
    <t>4.3.-</t>
  </si>
  <si>
    <t>Pintura Acrilica</t>
  </si>
  <si>
    <t>4.4.-</t>
  </si>
  <si>
    <t>Cantos</t>
  </si>
  <si>
    <t>4.5.-</t>
  </si>
  <si>
    <t>Puertas Vehicular ( De dos hojas)</t>
  </si>
  <si>
    <t>4.6.-</t>
  </si>
  <si>
    <t>Puertas Peatonales  ( De dos hojas)</t>
  </si>
  <si>
    <t>8.-</t>
  </si>
  <si>
    <t>LIMPIEZA FINAL</t>
  </si>
  <si>
    <t>SUB-TOTAL  COSTOS DIRECTOS</t>
  </si>
  <si>
    <t>SEGURO Y FIANZA</t>
  </si>
  <si>
    <t>SUPERVISIÓN C.A.A.S.D.</t>
  </si>
  <si>
    <t>TOTAL GENERAL EN RD$</t>
  </si>
  <si>
    <t>PRESERVACION, MANTENIMIENTO Y CONSERVACION DE CUENCAS</t>
  </si>
  <si>
    <t>EQUIPAMIENTO C.A.A.S.D.</t>
  </si>
  <si>
    <t>Revisado por:</t>
  </si>
  <si>
    <t>__________________________________</t>
  </si>
  <si>
    <t>_______________________________</t>
  </si>
  <si>
    <t xml:space="preserve">PRESUPUESTO : REPARACION TUBERIA DE SALIDA TANQUE, COLOCACION DE PIEZAS PARA TUBERIA DE POZO. UBICADO EN EL TANQUE LA MINA DEL RESIDENCIAL SANTO DOMINGO , SANTO DOMINGO OESTE.                                                      (Gerencia Noroeste)        </t>
  </si>
  <si>
    <t>FASE A</t>
  </si>
  <si>
    <t xml:space="preserve">      REPARACION TANQUE ELEVADO </t>
  </si>
  <si>
    <t xml:space="preserve">    TRABAJOS PRELIMINARES:</t>
  </si>
  <si>
    <t>Limpieza y Acondicionamiento Camino de Acceso al Tanque</t>
  </si>
  <si>
    <t>Demolicion Pared de Entrada Area de Tanque</t>
  </si>
  <si>
    <t>1.3.-</t>
  </si>
  <si>
    <t>Desmontura de Valvulas  y Piezas Dañadas</t>
  </si>
  <si>
    <t>Exacavación Roca a Mano</t>
  </si>
  <si>
    <t xml:space="preserve">Relleno Compactado C/ Maquito (Incluye la Acera) </t>
  </si>
  <si>
    <t>Suministro Material P/Relleno</t>
  </si>
  <si>
    <t>SUMINISTRO TUBERIAS Y PIEZAS :</t>
  </si>
  <si>
    <t>TUBERIAS DE:</t>
  </si>
  <si>
    <t>3.1.1.-</t>
  </si>
  <si>
    <t>Ø2"  en Acero (Para Pozo Ø4)</t>
  </si>
  <si>
    <t>3.1.2.-</t>
  </si>
  <si>
    <t xml:space="preserve">Ø4" en Acero </t>
  </si>
  <si>
    <t>TEE DE:</t>
  </si>
  <si>
    <t>3.2.1.-</t>
  </si>
  <si>
    <t>Ø3/4" x 1/2" Acero</t>
  </si>
  <si>
    <t>3.3.-</t>
  </si>
  <si>
    <t>CODOS DE:</t>
  </si>
  <si>
    <t>3.3.1.-</t>
  </si>
  <si>
    <t>Ø2" x 90ºAcero</t>
  </si>
  <si>
    <t>3.4.-</t>
  </si>
  <si>
    <t>REDUCCION DE :</t>
  </si>
  <si>
    <t>3.4.1.-</t>
  </si>
  <si>
    <t>Ø3/4" @ Ø1/4" Pvc</t>
  </si>
  <si>
    <t>3.5.-</t>
  </si>
  <si>
    <t>UNION DE :</t>
  </si>
  <si>
    <t>3.5.1.-</t>
  </si>
  <si>
    <t>Ø3/4" Acero</t>
  </si>
  <si>
    <t>3.5.2.-</t>
  </si>
  <si>
    <t>Ø1/2" Acero</t>
  </si>
  <si>
    <t>3.6.-</t>
  </si>
  <si>
    <t>JUNTAS DRESSER DE :</t>
  </si>
  <si>
    <t>3.6.1.-</t>
  </si>
  <si>
    <t xml:space="preserve">Ø4" </t>
  </si>
  <si>
    <t>3.7.-</t>
  </si>
  <si>
    <t>JUNTAS UNIVERSAL DE :</t>
  </si>
  <si>
    <t>3.7.1.-</t>
  </si>
  <si>
    <t xml:space="preserve">Ø3/4" </t>
  </si>
  <si>
    <t xml:space="preserve">Ø1/2" </t>
  </si>
  <si>
    <t>3.8.-</t>
  </si>
  <si>
    <t>3.8.1.-</t>
  </si>
  <si>
    <t>3.8.2.-</t>
  </si>
  <si>
    <t>3.9.-</t>
  </si>
  <si>
    <t>LLAVE DE PASO DE :</t>
  </si>
  <si>
    <t>3.9.1.-</t>
  </si>
  <si>
    <t xml:space="preserve">Bola Para Sistema de Cloracion 1/2" H.P. </t>
  </si>
  <si>
    <t>3.9.2.-</t>
  </si>
  <si>
    <t xml:space="preserve">Galleta Para Sistema de Cloracion 3/4" H.P. </t>
  </si>
  <si>
    <t>3.10.-</t>
  </si>
  <si>
    <t>VALVULAS DE COMPUERTA DE :</t>
  </si>
  <si>
    <t>3.10.1.-</t>
  </si>
  <si>
    <t>Ø2" H. F. Platillada, Completa (Marca Mueller, AVK, o Similar)</t>
  </si>
  <si>
    <t>3.10.2.-</t>
  </si>
  <si>
    <t>Ø4" H. F. Platillada, Completa (Marca Mueller, AVK, o Similar)</t>
  </si>
  <si>
    <t>3.10.3.-</t>
  </si>
  <si>
    <t>Ø12" H. F. Platillada, Completa (Marca Mueller, AVK, o Similar)</t>
  </si>
  <si>
    <t>3.10.4.-</t>
  </si>
  <si>
    <t xml:space="preserve">Ventosa Ø3/4" </t>
  </si>
  <si>
    <t>3.10.5.-</t>
  </si>
  <si>
    <t>Caja Telescopica</t>
  </si>
  <si>
    <t>3.11.-</t>
  </si>
  <si>
    <t>VALVULAS CHECK DE :</t>
  </si>
  <si>
    <t>3.11.1.-</t>
  </si>
  <si>
    <t>Ø4" H. F. Platillada, Completa</t>
  </si>
  <si>
    <t>CONSTRUCCION DE REGISTRO PARA VALVULA DE Ø12" (Sección 2.20 x 2.10 x 2.30)</t>
  </si>
  <si>
    <t>REPLANTEO</t>
  </si>
  <si>
    <t>4.2.1.-</t>
  </si>
  <si>
    <t>Excavación Roca a Mano</t>
  </si>
  <si>
    <t>4.2.2.-</t>
  </si>
  <si>
    <t>4.2.3.-</t>
  </si>
  <si>
    <t>Suministro y Colocación Gravilla</t>
  </si>
  <si>
    <t>4.2.4.-</t>
  </si>
  <si>
    <t>Bote</t>
  </si>
  <si>
    <t>HORMIGON ARMADO:</t>
  </si>
  <si>
    <t>4.3.1.-</t>
  </si>
  <si>
    <t>Zapata de Muro (e = 0.30)</t>
  </si>
  <si>
    <t>4.3.2.-</t>
  </si>
  <si>
    <t>Muros H.A. (e = 0.20)</t>
  </si>
  <si>
    <t>4.3.3.-</t>
  </si>
  <si>
    <t>Viga Perimetral Sección (e = 0.20)</t>
  </si>
  <si>
    <t>4.3.4.-</t>
  </si>
  <si>
    <t>Anclaje H.A.</t>
  </si>
  <si>
    <t>4.3.5.-</t>
  </si>
  <si>
    <t>Losa H.A.</t>
  </si>
  <si>
    <t>TERMINACION DE SUPERFICIE</t>
  </si>
  <si>
    <t>4.4.1.-</t>
  </si>
  <si>
    <t>Fino de Techo</t>
  </si>
  <si>
    <t>MISCELANEOS:</t>
  </si>
  <si>
    <t>4.5.1.-</t>
  </si>
  <si>
    <t>Suministro y Colocacion Escalera 3/4" @ 0.40</t>
  </si>
  <si>
    <t>Uds.</t>
  </si>
  <si>
    <t>4.5.2.-</t>
  </si>
  <si>
    <t>Suministro y Colocacion Tapa de H.F., D = 0.60</t>
  </si>
  <si>
    <t>4.5.3.-</t>
  </si>
  <si>
    <t>Ud</t>
  </si>
  <si>
    <t>P.A</t>
  </si>
  <si>
    <t>MANO DE OBRA DE PLOMERIA</t>
  </si>
  <si>
    <t>6.-</t>
  </si>
  <si>
    <t>SUMINISTRO Y COLOCACION DE:</t>
  </si>
  <si>
    <t>6.1.-</t>
  </si>
  <si>
    <t>Manometro Sumergido en Glicerina 0-100 (Para Linea de Salida del Tanque, Linea Ø4" Pozo y Sistema de Cloracion 1/4"</t>
  </si>
  <si>
    <t>6.2.-</t>
  </si>
  <si>
    <t>Bomba Para Sistema de Cloracion 3/4" H.P. de 150 P.S.I. (Americana)</t>
  </si>
  <si>
    <t>7.-</t>
  </si>
  <si>
    <t>PINTURA Y ACONDIONAMIENTO DE TUBERIA DE DESAGUE Ø8</t>
  </si>
  <si>
    <t>8.1.-</t>
  </si>
  <si>
    <t>9.-</t>
  </si>
  <si>
    <t>SUMINISTRO Y COLOCACION DE PUERTA DE MALLA CICLONICA 3.00 MTS. (Incluye Puerta Peatonal)</t>
  </si>
  <si>
    <t>10.-</t>
  </si>
  <si>
    <t>LIMPIEZA FINAL (Incluye bote)</t>
  </si>
  <si>
    <t>SUB-TOTAL FASE A</t>
  </si>
  <si>
    <t xml:space="preserve">FASE B </t>
  </si>
  <si>
    <t>LIMPIEZA , DESARROLLO POR PISTONEO Y AFORO DE POZO</t>
  </si>
  <si>
    <t>Aforo Por 48 Horas en Ø12" Acero</t>
  </si>
  <si>
    <t>Limpieza y Desarrollo Por Pistoneo en Ø12" Acero, 250 Pies de Profundidad</t>
  </si>
  <si>
    <t>SUB-TOTAL FASE B</t>
  </si>
  <si>
    <t>TOTAL GENERAL DE COSTOS DIRECTOS FASES ( A+B+C)</t>
  </si>
  <si>
    <t>TOTAL DE COSTOS INDIRECTOS</t>
  </si>
  <si>
    <t>PRESERVACION, MANTENIMIENTO Y CONSERVACION  DE CUENCAS</t>
  </si>
  <si>
    <t>EQUPAMIENTO C.A.A.S.D.</t>
  </si>
  <si>
    <t>PRESUPUESTO PARA LA REMODELACION DE  LA ESTACION DE BOMBEO DEL JUGUETON EN LAS PRADERAS SANTO DOMINGO, DISTRITO NACIONAL.</t>
  </si>
  <si>
    <t>CONSTRUCCION DE BAÑO 1.30 X 1.30M:</t>
  </si>
  <si>
    <t>1.1.1</t>
  </si>
  <si>
    <t>Replanteo</t>
  </si>
  <si>
    <t>1.1.2</t>
  </si>
  <si>
    <t>Excavacion con Compresor</t>
  </si>
  <si>
    <t>1.1.3</t>
  </si>
  <si>
    <t>Bote De material</t>
  </si>
  <si>
    <t>1.1.4</t>
  </si>
  <si>
    <t>Relleno de Reposicion</t>
  </si>
  <si>
    <t>1.1.5</t>
  </si>
  <si>
    <t xml:space="preserve">Zapata de Muro, 0.45M x 0.25M </t>
  </si>
  <si>
    <t>1.1.6</t>
  </si>
  <si>
    <t>Muro de Block de 6"</t>
  </si>
  <si>
    <t>1.1.7</t>
  </si>
  <si>
    <t>Viga de Amarre + Columna de Amarre</t>
  </si>
  <si>
    <t>1.1.8</t>
  </si>
  <si>
    <t>Losa HA, Esp = 0.10M</t>
  </si>
  <si>
    <t>1.1.9</t>
  </si>
  <si>
    <t>Pañete (Techo y Muros)</t>
  </si>
  <si>
    <t>1.2.1</t>
  </si>
  <si>
    <t>1.2.2</t>
  </si>
  <si>
    <t xml:space="preserve">Cantos </t>
  </si>
  <si>
    <t>1.2.3</t>
  </si>
  <si>
    <t>Piso Pulido</t>
  </si>
  <si>
    <t>1.2.4</t>
  </si>
  <si>
    <t>Ventana 0.60M x 0.60M</t>
  </si>
  <si>
    <t>1.2.5</t>
  </si>
  <si>
    <t>Ceramica en pared</t>
  </si>
  <si>
    <t>1.2.6</t>
  </si>
  <si>
    <t>Instalacion electrica</t>
  </si>
  <si>
    <t>1.2.7</t>
  </si>
  <si>
    <t>Instalacion De tuberia para Agua Residual (Incluye Registro 0.60m x 0.60m)</t>
  </si>
  <si>
    <t>1.2.8</t>
  </si>
  <si>
    <t>Conexion Agua Potable</t>
  </si>
  <si>
    <t>1.2.9</t>
  </si>
  <si>
    <t xml:space="preserve">Inodoro </t>
  </si>
  <si>
    <t>1.3.1</t>
  </si>
  <si>
    <t>Lavamano Pequeño</t>
  </si>
  <si>
    <t>1.3.2</t>
  </si>
  <si>
    <t>Puerta Polimetal con Llavin</t>
  </si>
  <si>
    <t>1.3.3</t>
  </si>
  <si>
    <t>Pintura</t>
  </si>
  <si>
    <t>REPARACION DE BOMBA TIPO TURBINA, (Cotizacion de Reparacion anexa)</t>
  </si>
  <si>
    <t>REPARACION DE MOTOR DE 50HP (Incluye: Sustitucion de Rodamientos superior e inferior y Rebobinado de Campo Magnetico)</t>
  </si>
  <si>
    <t>PANEL DE CONTROL PART WINDING 50HP, 460V</t>
  </si>
  <si>
    <t>INSTALACION DE EQUIPOS. (Incluye: Bomba Tipo Turbina de 50HP, Motor de 50HP, Y Panel Part Winding de 50HP)</t>
  </si>
  <si>
    <t>PINTURA EXTERIOR:</t>
  </si>
  <si>
    <t xml:space="preserve">Pintura en Muros Exteriores,Caseta Completa, Fosa de valvulas en la Parte frontal </t>
  </si>
  <si>
    <t>Pintura Exposica en Piso de Caseta de Bombeo (Incluye Resane del Piso)</t>
  </si>
  <si>
    <t>Pintura Mantenimiento en Tuberias y Valvulas (Incluye Lijado, Aplicacion de Oxido Rojo y Pintura de Mantenimiento)</t>
  </si>
  <si>
    <t>Pintura Mantenimiento en Verja Frontal</t>
  </si>
  <si>
    <t>Señalizacion Y Logo CAASD</t>
  </si>
  <si>
    <t>SUB-TOTAL GENERAL</t>
  </si>
  <si>
    <t>PRESUPUESTO: EMPALME DE Ø4" X Ø2" Y COLOCACION DE LINEA DE SERVICIO DE TUBERIA Ø2" PVC AGUA POTABLE, UBICADO EN LA C/ FELIX EVARISTO MEJIA ENTRE LA C/ 37 Y LA C/ 39, SECTOR CRISTO REY, DISTRITO NACIONAL.  ( Gerencia Noroeste )</t>
  </si>
  <si>
    <t xml:space="preserve"> Replanteo</t>
  </si>
  <si>
    <t>Excavación con Retroexcavadora Material no Clasificado</t>
  </si>
  <si>
    <t>Suministro y colocación asiento de arena</t>
  </si>
  <si>
    <t xml:space="preserve">Relleno compactado con maquito  </t>
  </si>
  <si>
    <t>2.4.-</t>
  </si>
  <si>
    <t>Suministro material para relleno</t>
  </si>
  <si>
    <t>2.5.-</t>
  </si>
  <si>
    <t xml:space="preserve">Bote de material sobrante </t>
  </si>
  <si>
    <t>2.6.-</t>
  </si>
  <si>
    <t>Corte de Asfalto C/Maquina</t>
  </si>
  <si>
    <t>SUMINISTRO DE TUBERIAS Y PIEZAS:</t>
  </si>
  <si>
    <t>Ø2" PVC SDR-21 Con Junta de Goma</t>
  </si>
  <si>
    <t>Ø4" x Ø 2" Acero</t>
  </si>
  <si>
    <t>CODO DE:</t>
  </si>
  <si>
    <t>Ø2" x Ø 90º PVC</t>
  </si>
  <si>
    <t>TAPON DE:</t>
  </si>
  <si>
    <t xml:space="preserve">Ø2" PVC </t>
  </si>
  <si>
    <t>JUNTA DRESSER DE:</t>
  </si>
  <si>
    <t xml:space="preserve">Ø2" </t>
  </si>
  <si>
    <t>VALVULA DE COMPUERTA DE:</t>
  </si>
  <si>
    <t>Ø2" H.F. Platillada  (completa) marca Muller , AVK     ó Similar</t>
  </si>
  <si>
    <t>3.6.2.-</t>
  </si>
  <si>
    <t>Caja telescopica (Con protección superficial)</t>
  </si>
  <si>
    <t>COLOCACION DE TUBERIAS Y PIEZAS:</t>
  </si>
  <si>
    <t>4.1.1.-</t>
  </si>
  <si>
    <t xml:space="preserve">Caja telescopica </t>
  </si>
  <si>
    <t>ANCLAJE DE PIEZAS EN H. S.</t>
  </si>
  <si>
    <t>P.A.</t>
  </si>
  <si>
    <t>CEMENTO SOLVENTE</t>
  </si>
  <si>
    <t>KG</t>
  </si>
  <si>
    <t>REPARACION DE SERVICIOS EXISTENTES (Cubicar Desglosado).</t>
  </si>
  <si>
    <t>ACOMETIDAS DOMICILIARIAS DE:</t>
  </si>
  <si>
    <t>Ø2" x Ø3/4" ( con Clamps de Acero y Caja Ovalada en Polietileno )</t>
  </si>
  <si>
    <t>TRANSPORTE INTERNO TUBERIAS DE :</t>
  </si>
  <si>
    <t>9.1.-</t>
  </si>
  <si>
    <t xml:space="preserve">Ø2" PVC SDR-21 </t>
  </si>
  <si>
    <t>PRUEBA HIDROSTATICA TUBERIAS DE :</t>
  </si>
  <si>
    <t>10.1.-</t>
  </si>
  <si>
    <t xml:space="preserve">Ø3" PVC SDR-21 </t>
  </si>
  <si>
    <t>11.-</t>
  </si>
  <si>
    <t>REPOSICION DE ASFALTO, e = 2"</t>
  </si>
  <si>
    <t>SEÑALIZACION Y MANEJO DEL TRANSITO (Cubicar Desglosado)</t>
  </si>
  <si>
    <t>SUB-TOTAL COSTOS DIRECTOS</t>
  </si>
  <si>
    <t>DIRECCION TECNICA</t>
  </si>
  <si>
    <t>SEGUROS Y FIANZA</t>
  </si>
  <si>
    <t>SUPERVISION C.A.A.S.D.</t>
  </si>
  <si>
    <t>PRESUPUESTO: EMPALME DE Ø16" X Ø3", COLOCACION DE LINEA DE SERVICIO DE TUBERIA Ø3" y ACOMETIDA Ø3" X Ø2" PVC AGUA POTABLE PARA EL PROYECTO " MERCADO NUEVO DE VILLA CONSUELO, UBICADO EN LA C/ BARTOLOME COLON, SECTOR VILLA CONSUELO, DISTRITO NACIONAL.  ( Gerencia Suroeste )</t>
  </si>
  <si>
    <t>EMPALME Ø16" X Ø3" Y LINEA DE SERVICIO Ø3"</t>
  </si>
  <si>
    <t>Ø3" PVC SDR-21 Con Junta de Goma</t>
  </si>
  <si>
    <t>Ø16" x Ø 3" Acero</t>
  </si>
  <si>
    <t>Ø3" X 22.5º PVC</t>
  </si>
  <si>
    <t xml:space="preserve">Ø3" PVC </t>
  </si>
  <si>
    <t>16" Acero</t>
  </si>
  <si>
    <t>Ø3" H.F. Platillada  (completa) marca Muller , AVK     ó Similar</t>
  </si>
  <si>
    <t>Ø16" x Ø 3" Acero (Inc. Corte de Tuberia)</t>
  </si>
  <si>
    <t>Ø3" x Ø 22.5º PVC</t>
  </si>
  <si>
    <t>12.-</t>
  </si>
  <si>
    <t>COSTOS DIRECTOS FASE A</t>
  </si>
  <si>
    <t>FASE B</t>
  </si>
  <si>
    <t xml:space="preserve">ACOMETIDA AGUA POTABLE Ø3”x Ø2” </t>
  </si>
  <si>
    <t>Excavación Roca  Compresor</t>
  </si>
  <si>
    <t>1.4.-</t>
  </si>
  <si>
    <t>1.5.-</t>
  </si>
  <si>
    <t>TUBERIA DE:</t>
  </si>
  <si>
    <t>2.1.1.-</t>
  </si>
  <si>
    <t>Ø2" Polietileno Reticulado 63 mm</t>
  </si>
  <si>
    <t>CLAMPS DE:</t>
  </si>
  <si>
    <t>2.2.1-</t>
  </si>
  <si>
    <t>Ø3" x Ø2" Acero</t>
  </si>
  <si>
    <t xml:space="preserve">         2.3.-</t>
  </si>
  <si>
    <t>ADAPTADOR MACHO DE POLIETILENO DE:</t>
  </si>
  <si>
    <t xml:space="preserve">       2.3.1.-</t>
  </si>
  <si>
    <t>Ø2" a 63 mm</t>
  </si>
  <si>
    <t xml:space="preserve">          2.4.-</t>
  </si>
  <si>
    <t>ADAPTADOR HEMBRA DE POLIETILENO DE:</t>
  </si>
  <si>
    <t xml:space="preserve">       2.4.1.-</t>
  </si>
  <si>
    <t>Ø2 " a 63 mm</t>
  </si>
  <si>
    <t xml:space="preserve">          2.5.-</t>
  </si>
  <si>
    <t xml:space="preserve">CHECK HORIZONTAL Ø2" </t>
  </si>
  <si>
    <t xml:space="preserve">          2.6.-</t>
  </si>
  <si>
    <t>TEFLON</t>
  </si>
  <si>
    <t>Rollo</t>
  </si>
  <si>
    <t xml:space="preserve">          2.7.-</t>
  </si>
  <si>
    <t xml:space="preserve">LLAVE DE PASO Ø2" </t>
  </si>
  <si>
    <t xml:space="preserve">          2.8.-</t>
  </si>
  <si>
    <t>MEDIDOR DE  Ø2" ( COMPLETO)</t>
  </si>
  <si>
    <t>2.9.-</t>
  </si>
  <si>
    <t>CAJA TELESCOPICA</t>
  </si>
  <si>
    <t>REGISTRO EN BLOCK DE 4"  PARA MEDIDOR DE 2"</t>
  </si>
  <si>
    <t>5.1-</t>
  </si>
  <si>
    <t>5.2.-</t>
  </si>
  <si>
    <t>MOVIMIENTO DE TIERRA</t>
  </si>
  <si>
    <t>5.2.1.-</t>
  </si>
  <si>
    <t>5.2.2.-</t>
  </si>
  <si>
    <t>Relleno a mano</t>
  </si>
  <si>
    <t>5.2.3.-</t>
  </si>
  <si>
    <t>5.3.-</t>
  </si>
  <si>
    <t>5.3.1.-</t>
  </si>
  <si>
    <t>Losa de Techo</t>
  </si>
  <si>
    <t>5.3.2.-</t>
  </si>
  <si>
    <t>Zapata de Muros</t>
  </si>
  <si>
    <t>5.4.-</t>
  </si>
  <si>
    <t xml:space="preserve">MUROS DE BLOCK DE </t>
  </si>
  <si>
    <t>5.4.1.-</t>
  </si>
  <si>
    <t>4¨</t>
  </si>
  <si>
    <t>5.5.-</t>
  </si>
  <si>
    <t>5.5.1.-</t>
  </si>
  <si>
    <t>Pañete de Muros</t>
  </si>
  <si>
    <t>5.5.2.-</t>
  </si>
  <si>
    <t>Violinado en acera</t>
  </si>
  <si>
    <t>5.6.-</t>
  </si>
  <si>
    <t>VARIOS</t>
  </si>
  <si>
    <t>5.6.1.-</t>
  </si>
  <si>
    <t>Gravilla en Fondo</t>
  </si>
  <si>
    <t>5.6.2.-</t>
  </si>
  <si>
    <t>Tapa Metalica</t>
  </si>
  <si>
    <t xml:space="preserve">Conten </t>
  </si>
  <si>
    <t xml:space="preserve"> COSTOS DIRECTOS FASE B</t>
  </si>
  <si>
    <t>º</t>
  </si>
  <si>
    <t xml:space="preserve"> SUB-TOTAL COSTOS DIRECTOS FASE (A +B)</t>
  </si>
  <si>
    <t xml:space="preserve">CORPORACIÓN DEL ACUEDUCTO Y ALCANTARILLADO DE SANTO DOMINGO </t>
  </si>
  <si>
    <t>* * *  C. A. A. S. D.  * * *</t>
  </si>
  <si>
    <t>PRESUPUESTO DE EMPALME 6" X 3" Y COLOCACION DE TUB. 3" PVC EN SECTOR SAN BENITO, BAYONA,           DISTRITO NACIONAL</t>
  </si>
  <si>
    <t>PRECIO</t>
  </si>
  <si>
    <t>SUB TOTAL RD$</t>
  </si>
  <si>
    <t>Trabajos Preliminares:</t>
  </si>
  <si>
    <t xml:space="preserve">Movimiento de Tierra </t>
  </si>
  <si>
    <t>Excavación con retroexcavadora</t>
  </si>
  <si>
    <t>Relleno compactado con equipo</t>
  </si>
  <si>
    <t xml:space="preserve">Bote de material </t>
  </si>
  <si>
    <t xml:space="preserve">Corte de asfalto de 3" </t>
  </si>
  <si>
    <t>Suministro de Tubería y Piezas:</t>
  </si>
  <si>
    <t>Tuberia:</t>
  </si>
  <si>
    <t>Ø 3''  PVC SDR-21 con junta de goma</t>
  </si>
  <si>
    <t>Piezas</t>
  </si>
  <si>
    <t>Tee 6" X 3" acero</t>
  </si>
  <si>
    <t>ud</t>
  </si>
  <si>
    <t>3.2.2</t>
  </si>
  <si>
    <t>Reduccion 3" x 2" PVC</t>
  </si>
  <si>
    <t>3.2.3</t>
  </si>
  <si>
    <t>Codo 3" x 22.5 Acero (platillado)</t>
  </si>
  <si>
    <t>3.2.4</t>
  </si>
  <si>
    <t xml:space="preserve">Junta Dresser 6" </t>
  </si>
  <si>
    <t>3.2.5</t>
  </si>
  <si>
    <t xml:space="preserve">Junta Dresser 3" </t>
  </si>
  <si>
    <t>3.2.6</t>
  </si>
  <si>
    <t>Válvula de compuerta de 3" HF platillada (incluye niples platillados, juntas de goma y tornillos)</t>
  </si>
  <si>
    <t>3.2.7</t>
  </si>
  <si>
    <t xml:space="preserve">Caja Telescópica </t>
  </si>
  <si>
    <t>3.2.8</t>
  </si>
  <si>
    <t>Bomba de achique 3"</t>
  </si>
  <si>
    <t>dia</t>
  </si>
  <si>
    <t>Mano de obra Plomeria</t>
  </si>
  <si>
    <t>Transporte Interno de Tubería:</t>
  </si>
  <si>
    <t>Ø 3" PVC SDR-21 con junta de goma</t>
  </si>
  <si>
    <t>Señalización y manejo de tránsito:</t>
  </si>
  <si>
    <t>Prueba hidrostática:</t>
  </si>
  <si>
    <t>Reposición de servicios Existentes (Cubicar desglosado)</t>
  </si>
  <si>
    <t>Reposición de:</t>
  </si>
  <si>
    <t>Asfalto (e= 3")</t>
  </si>
  <si>
    <t>Limpieza Final</t>
  </si>
  <si>
    <t>Preparado por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</si>
</sst>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RD$&quot;* #,##0.00_-;\-&quot;RD$&quot;* #,##0.00_-;_-&quot;RD$&quot;* &quot;-&quot;??_-;_-@_-"/>
    <numFmt numFmtId="168" formatCode="&quot;RD$&quot;#,##0.00_);\(&quot;RD$&quot;#,##0.00\)"/>
    <numFmt numFmtId="169" formatCode="0.00_)"/>
    <numFmt numFmtId="170" formatCode="_(* #,##0.00_);_(* \(#,##0.00\);_(* &quot;-&quot;??_);_(@_)"/>
    <numFmt numFmtId="171" formatCode="0.00_);\(0.00\)"/>
    <numFmt numFmtId="172" formatCode="0.0"/>
    <numFmt numFmtId="173" formatCode="0.0%"/>
    <numFmt numFmtId="175" formatCode="0_)"/>
    <numFmt numFmtId="176" formatCode="0.0_)"/>
  </numFmts>
  <fonts count="33">
    <font>
      <sz val="11"/>
      <color theme="1"/>
      <name val="Calibri"/>
      <family val="2"/>
      <scheme val="minor"/>
    </font>
    <font>
      <sz val="11"/>
      <color theme="1"/>
      <name val="Calibri"/>
      <family val="2"/>
      <scheme val="minor"/>
    </font>
    <font>
      <sz val="28"/>
      <color rgb="FF000000"/>
      <name val="Calibri"/>
      <family val="2"/>
    </font>
    <font>
      <sz val="14"/>
      <color rgb="FF000000"/>
      <name val="Calibri"/>
      <family val="2"/>
    </font>
    <font>
      <b/>
      <sz val="14"/>
      <color indexed="8"/>
      <name val="Arial"/>
      <family val="2"/>
    </font>
    <font>
      <b/>
      <sz val="14"/>
      <name val="Arial MT"/>
    </font>
    <font>
      <sz val="11"/>
      <name val="Arial MT"/>
    </font>
    <font>
      <b/>
      <sz val="12"/>
      <name val="Arial MT"/>
    </font>
    <font>
      <b/>
      <sz val="12"/>
      <color indexed="8"/>
      <name val="Arial MT"/>
    </font>
    <font>
      <b/>
      <sz val="12"/>
      <name val="Arial"/>
      <family val="2"/>
    </font>
    <font>
      <sz val="12"/>
      <color indexed="8"/>
      <name val="Arial"/>
      <family val="2"/>
    </font>
    <font>
      <b/>
      <sz val="12"/>
      <color indexed="8"/>
      <name val="Arial"/>
      <family val="2"/>
    </font>
    <font>
      <sz val="10"/>
      <name val="Arial"/>
      <family val="2"/>
    </font>
    <font>
      <b/>
      <sz val="14"/>
      <name val="Arial"/>
      <family val="2"/>
    </font>
    <font>
      <sz val="14"/>
      <name val="Arial"/>
      <family val="2"/>
    </font>
    <font>
      <sz val="14"/>
      <color indexed="8"/>
      <name val="Arial"/>
      <family val="2"/>
    </font>
    <font>
      <sz val="14"/>
      <color theme="4" tint="-0.249977111117893"/>
      <name val="Arial"/>
      <family val="2"/>
    </font>
    <font>
      <sz val="14"/>
      <color rgb="FF92D050"/>
      <name val="Arial"/>
      <family val="2"/>
    </font>
    <font>
      <sz val="12"/>
      <name val="Arial MT"/>
    </font>
    <font>
      <sz val="12"/>
      <name val="Arial"/>
      <family val="2"/>
    </font>
    <font>
      <b/>
      <sz val="16"/>
      <name val="Times New Roman"/>
      <family val="1"/>
    </font>
    <font>
      <sz val="16"/>
      <name val="Times New Roman"/>
      <family val="1"/>
    </font>
    <font>
      <b/>
      <sz val="14"/>
      <name val="Times New Roman"/>
      <family val="1"/>
    </font>
    <font>
      <sz val="16"/>
      <color indexed="10"/>
      <name val="Times New Roman"/>
      <family val="1"/>
    </font>
    <font>
      <sz val="14"/>
      <name val="Times New Roman"/>
      <family val="1"/>
    </font>
    <font>
      <sz val="12"/>
      <name val="Times New Roman"/>
      <family val="1"/>
    </font>
    <font>
      <b/>
      <sz val="12"/>
      <name val="Times New Roman"/>
      <family val="1"/>
    </font>
    <font>
      <b/>
      <sz val="10"/>
      <name val="Arial"/>
      <family val="2"/>
    </font>
    <font>
      <sz val="10"/>
      <name val="Times New Roman"/>
      <family val="1"/>
    </font>
    <font>
      <b/>
      <sz val="16"/>
      <name val="Arial"/>
      <family val="2"/>
    </font>
    <font>
      <b/>
      <sz val="14"/>
      <color theme="4" tint="-0.249977111117893"/>
      <name val="Arial"/>
      <family val="2"/>
    </font>
    <font>
      <sz val="14"/>
      <color indexed="8"/>
      <name val="Times New Roman"/>
      <family val="1"/>
    </font>
    <font>
      <sz val="14"/>
      <color indexed="10"/>
      <name val="Times New Roman"/>
      <family val="1"/>
    </font>
  </fonts>
  <fills count="15">
    <fill>
      <patternFill patternType="none"/>
    </fill>
    <fill>
      <patternFill patternType="gray125"/>
    </fill>
    <fill>
      <patternFill patternType="solid">
        <fgColor rgb="FFFFFFFF"/>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002060"/>
        <bgColor indexed="64"/>
      </patternFill>
    </fill>
    <fill>
      <patternFill patternType="solid">
        <fgColor rgb="FF7030A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indexed="44"/>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double">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style="double">
        <color indexed="64"/>
      </left>
      <right style="thin">
        <color indexed="64"/>
      </right>
      <top style="double">
        <color indexed="8"/>
      </top>
      <bottom style="dotted">
        <color indexed="64"/>
      </bottom>
      <diagonal/>
    </border>
    <border>
      <left style="thin">
        <color indexed="64"/>
      </left>
      <right style="thin">
        <color indexed="64"/>
      </right>
      <top style="double">
        <color indexed="8"/>
      </top>
      <bottom style="dotted">
        <color indexed="64"/>
      </bottom>
      <diagonal/>
    </border>
    <border>
      <left style="thin">
        <color indexed="64"/>
      </left>
      <right style="double">
        <color indexed="64"/>
      </right>
      <top style="double">
        <color indexed="8"/>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uble">
        <color indexed="8"/>
      </bottom>
      <diagonal/>
    </border>
    <border>
      <left style="thin">
        <color indexed="64"/>
      </left>
      <right style="thin">
        <color indexed="64"/>
      </right>
      <top style="dotted">
        <color indexed="64"/>
      </top>
      <bottom style="double">
        <color indexed="8"/>
      </bottom>
      <diagonal/>
    </border>
    <border>
      <left style="thin">
        <color indexed="64"/>
      </left>
      <right style="double">
        <color indexed="64"/>
      </right>
      <top style="dotted">
        <color indexed="64"/>
      </top>
      <bottom style="double">
        <color indexed="8"/>
      </bottom>
      <diagonal/>
    </border>
    <border>
      <left style="double">
        <color indexed="8"/>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8"/>
      </right>
      <top/>
      <bottom/>
      <diagonal/>
    </border>
    <border>
      <left style="thin">
        <color indexed="8"/>
      </left>
      <right style="thin">
        <color indexed="8"/>
      </right>
      <top/>
      <bottom/>
      <diagonal/>
    </border>
    <border>
      <left style="thin">
        <color indexed="8"/>
      </left>
      <right style="double">
        <color indexed="8"/>
      </right>
      <top/>
      <bottom/>
      <diagonal/>
    </border>
    <border>
      <left style="thin">
        <color indexed="8"/>
      </left>
      <right style="double">
        <color indexed="8"/>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8"/>
      </left>
      <right/>
      <top/>
      <bottom/>
      <diagonal/>
    </border>
    <border>
      <left style="double">
        <color indexed="8"/>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double">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double">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double">
        <color indexed="64"/>
      </right>
      <top style="dotted">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style="thin">
        <color indexed="64"/>
      </right>
      <top style="dotted">
        <color indexed="8"/>
      </top>
      <bottom style="dotted">
        <color indexed="8"/>
      </bottom>
      <diagonal/>
    </border>
    <border>
      <left style="thin">
        <color indexed="64"/>
      </left>
      <right style="thin">
        <color indexed="64"/>
      </right>
      <top style="dotted">
        <color indexed="8"/>
      </top>
      <bottom style="dotted">
        <color indexed="8"/>
      </bottom>
      <diagonal/>
    </border>
    <border>
      <left style="thin">
        <color indexed="64"/>
      </left>
      <right style="double">
        <color indexed="64"/>
      </right>
      <top style="dotted">
        <color indexed="8"/>
      </top>
      <bottom style="dotted">
        <color indexed="8"/>
      </bottom>
      <diagonal/>
    </border>
    <border>
      <left style="double">
        <color indexed="64"/>
      </left>
      <right style="thin">
        <color indexed="64"/>
      </right>
      <top style="double">
        <color indexed="8"/>
      </top>
      <bottom/>
      <diagonal/>
    </border>
    <border>
      <left style="thin">
        <color indexed="64"/>
      </left>
      <right style="thin">
        <color indexed="64"/>
      </right>
      <top style="double">
        <color indexed="8"/>
      </top>
      <bottom/>
      <diagonal/>
    </border>
    <border>
      <left style="thin">
        <color indexed="64"/>
      </left>
      <right style="double">
        <color indexed="64"/>
      </right>
      <top style="double">
        <color indexed="8"/>
      </top>
      <bottom/>
      <diagonal/>
    </border>
    <border>
      <left style="double">
        <color indexed="64"/>
      </left>
      <right style="thin">
        <color indexed="64"/>
      </right>
      <top style="double">
        <color indexed="8"/>
      </top>
      <bottom style="double">
        <color indexed="8"/>
      </bottom>
      <diagonal/>
    </border>
    <border>
      <left style="thin">
        <color indexed="64"/>
      </left>
      <right style="thin">
        <color indexed="64"/>
      </right>
      <top style="double">
        <color indexed="8"/>
      </top>
      <bottom style="double">
        <color indexed="8"/>
      </bottom>
      <diagonal/>
    </border>
    <border>
      <left style="thin">
        <color indexed="64"/>
      </left>
      <right style="double">
        <color indexed="64"/>
      </right>
      <top style="double">
        <color indexed="8"/>
      </top>
      <bottom style="double">
        <color indexed="8"/>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170" fontId="12" fillId="0" borderId="0" applyFont="0" applyFill="0" applyBorder="0" applyAlignment="0" applyProtection="0"/>
    <xf numFmtId="9" fontId="12" fillId="0" borderId="0" applyFont="0" applyFill="0" applyBorder="0" applyAlignment="0" applyProtection="0"/>
    <xf numFmtId="0" fontId="12" fillId="0" borderId="0"/>
    <xf numFmtId="170" fontId="12" fillId="0" borderId="0" applyFont="0" applyFill="0" applyBorder="0" applyAlignment="0" applyProtection="0"/>
    <xf numFmtId="170" fontId="12" fillId="0" borderId="0" applyFont="0" applyFill="0" applyBorder="0" applyAlignment="0" applyProtection="0"/>
    <xf numFmtId="0" fontId="12" fillId="0" borderId="0"/>
    <xf numFmtId="0" fontId="1" fillId="0" borderId="0"/>
    <xf numFmtId="0" fontId="12" fillId="0" borderId="0"/>
    <xf numFmtId="170" fontId="12" fillId="0" borderId="0" applyFont="0" applyFill="0" applyBorder="0" applyAlignment="0" applyProtection="0"/>
  </cellStyleXfs>
  <cellXfs count="702">
    <xf numFmtId="0" fontId="0" fillId="0" borderId="0" xfId="0"/>
    <xf numFmtId="0" fontId="2" fillId="0" borderId="1" xfId="0" applyFont="1" applyBorder="1" applyAlignment="1">
      <alignment horizontal="center" vertical="center"/>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168" fontId="4" fillId="0" borderId="0" xfId="0" applyNumberFormat="1" applyFont="1" applyAlignment="1" applyProtection="1">
      <alignment horizontal="center"/>
    </xf>
    <xf numFmtId="0" fontId="5" fillId="0" borderId="0" xfId="0" applyNumberFormat="1" applyFont="1" applyBorder="1" applyAlignment="1">
      <alignment horizontal="center" vertical="center" wrapText="1"/>
    </xf>
    <xf numFmtId="0" fontId="5" fillId="0" borderId="0" xfId="0" applyNumberFormat="1" applyFont="1" applyBorder="1" applyAlignment="1">
      <alignment horizontal="center"/>
    </xf>
    <xf numFmtId="0" fontId="6" fillId="0" borderId="0" xfId="0" applyNumberFormat="1" applyFont="1" applyBorder="1" applyAlignment="1">
      <alignment horizontal="center"/>
    </xf>
    <xf numFmtId="0" fontId="7" fillId="0" borderId="0" xfId="0" applyNumberFormat="1" applyFont="1" applyBorder="1" applyAlignment="1"/>
    <xf numFmtId="0" fontId="8" fillId="0" borderId="0" xfId="0" applyNumberFormat="1" applyFont="1" applyFill="1" applyBorder="1" applyAlignment="1">
      <alignment horizontal="centerContinuous"/>
    </xf>
    <xf numFmtId="4" fontId="9" fillId="0" borderId="0" xfId="0" applyNumberFormat="1" applyFont="1" applyFill="1" applyBorder="1" applyAlignment="1">
      <alignment horizontal="centerContinuous"/>
    </xf>
    <xf numFmtId="4" fontId="10" fillId="0" borderId="0" xfId="0" applyNumberFormat="1" applyFont="1" applyFill="1" applyBorder="1" applyAlignment="1">
      <alignment horizontal="centerContinuous"/>
    </xf>
    <xf numFmtId="4" fontId="11" fillId="0" borderId="0" xfId="0" applyNumberFormat="1" applyFont="1" applyFill="1" applyBorder="1" applyAlignment="1">
      <alignment horizontal="right"/>
    </xf>
    <xf numFmtId="169" fontId="11" fillId="10" borderId="2" xfId="0" applyNumberFormat="1" applyFont="1" applyFill="1" applyBorder="1" applyAlignment="1" applyProtection="1">
      <alignment horizontal="center" vertical="center"/>
    </xf>
    <xf numFmtId="169" fontId="11" fillId="10" borderId="3" xfId="0" applyNumberFormat="1" applyFont="1" applyFill="1" applyBorder="1" applyAlignment="1" applyProtection="1">
      <alignment horizontal="center" vertical="center"/>
    </xf>
    <xf numFmtId="4" fontId="4" fillId="0" borderId="5" xfId="0" applyNumberFormat="1" applyFont="1" applyBorder="1" applyAlignment="1">
      <alignment vertical="center" wrapText="1"/>
    </xf>
    <xf numFmtId="4" fontId="4" fillId="0" borderId="6"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0" fontId="13" fillId="0" borderId="8" xfId="0" applyNumberFormat="1" applyFont="1" applyBorder="1" applyAlignment="1">
      <alignment horizontal="right" vertical="center" wrapText="1"/>
    </xf>
    <xf numFmtId="4" fontId="4" fillId="0" borderId="9" xfId="0" applyNumberFormat="1" applyFont="1" applyBorder="1" applyAlignment="1">
      <alignment horizontal="left" vertical="center" wrapText="1"/>
    </xf>
    <xf numFmtId="4" fontId="4" fillId="0" borderId="9"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0" fontId="13" fillId="0" borderId="11" xfId="0" applyNumberFormat="1" applyFont="1" applyBorder="1" applyAlignment="1">
      <alignment horizontal="right" vertical="center" wrapText="1"/>
    </xf>
    <xf numFmtId="171" fontId="14" fillId="0" borderId="12"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40" fontId="14" fillId="0" borderId="12" xfId="0" applyNumberFormat="1" applyFont="1" applyBorder="1" applyAlignment="1">
      <alignment vertical="center" wrapText="1"/>
    </xf>
    <xf numFmtId="170" fontId="13" fillId="0" borderId="13" xfId="3" applyFont="1" applyBorder="1" applyAlignment="1">
      <alignment vertical="center" wrapText="1"/>
    </xf>
    <xf numFmtId="4" fontId="4" fillId="0" borderId="11" xfId="0" applyNumberFormat="1" applyFont="1" applyBorder="1" applyAlignment="1">
      <alignment vertical="center" wrapText="1"/>
    </xf>
    <xf numFmtId="0" fontId="13" fillId="0" borderId="12" xfId="0" applyNumberFormat="1" applyFont="1" applyBorder="1" applyAlignment="1">
      <alignment vertical="center" wrapText="1"/>
    </xf>
    <xf numFmtId="171" fontId="14" fillId="0" borderId="12" xfId="0" applyNumberFormat="1" applyFont="1" applyBorder="1" applyAlignment="1">
      <alignment horizontal="right" vertical="center" wrapText="1"/>
    </xf>
    <xf numFmtId="171" fontId="14" fillId="0" borderId="12" xfId="0" applyNumberFormat="1" applyFont="1" applyBorder="1" applyAlignment="1">
      <alignment vertical="center" wrapText="1"/>
    </xf>
    <xf numFmtId="170" fontId="14" fillId="0" borderId="13" xfId="3" applyFont="1" applyBorder="1" applyAlignment="1">
      <alignment vertical="center" wrapText="1"/>
    </xf>
    <xf numFmtId="0" fontId="14" fillId="0" borderId="8" xfId="0" applyNumberFormat="1" applyFont="1" applyBorder="1" applyAlignment="1">
      <alignment horizontal="right" vertical="center" wrapText="1"/>
    </xf>
    <xf numFmtId="0" fontId="14" fillId="0" borderId="12" xfId="0" applyNumberFormat="1" applyFont="1" applyBorder="1" applyAlignment="1">
      <alignment horizontal="left" vertical="center" wrapText="1"/>
    </xf>
    <xf numFmtId="0" fontId="14" fillId="0" borderId="12" xfId="0" quotePrefix="1" applyNumberFormat="1" applyFont="1" applyBorder="1" applyAlignment="1">
      <alignment horizontal="left" vertical="center" wrapText="1"/>
    </xf>
    <xf numFmtId="0" fontId="14" fillId="0" borderId="12" xfId="0" applyNumberFormat="1" applyFont="1" applyBorder="1" applyAlignment="1">
      <alignment vertical="center" wrapText="1"/>
    </xf>
    <xf numFmtId="0" fontId="13" fillId="0" borderId="12" xfId="0" quotePrefix="1" applyNumberFormat="1" applyFont="1" applyBorder="1" applyAlignment="1">
      <alignment horizontal="left" vertical="center" wrapText="1"/>
    </xf>
    <xf numFmtId="0" fontId="13" fillId="0" borderId="12" xfId="0" applyNumberFormat="1" applyFont="1" applyBorder="1" applyAlignment="1">
      <alignment horizontal="left" vertical="center" wrapText="1"/>
    </xf>
    <xf numFmtId="170" fontId="14" fillId="0" borderId="12" xfId="3" applyFont="1" applyBorder="1" applyAlignment="1">
      <alignment vertical="center" wrapText="1"/>
    </xf>
    <xf numFmtId="170" fontId="14" fillId="0" borderId="12" xfId="3" applyNumberFormat="1" applyFont="1" applyBorder="1" applyAlignment="1">
      <alignment horizontal="left" vertical="center" wrapText="1"/>
    </xf>
    <xf numFmtId="172" fontId="13" fillId="0" borderId="14" xfId="0" applyNumberFormat="1" applyFont="1" applyBorder="1" applyAlignment="1">
      <alignment horizontal="right" vertical="center" wrapText="1"/>
    </xf>
    <xf numFmtId="0" fontId="13" fillId="0" borderId="15" xfId="0" applyFont="1" applyBorder="1" applyAlignment="1">
      <alignment vertical="center" wrapText="1"/>
    </xf>
    <xf numFmtId="4" fontId="14" fillId="0" borderId="15" xfId="0" applyNumberFormat="1" applyFont="1" applyBorder="1" applyAlignment="1">
      <alignment horizontal="center" vertical="center" wrapText="1"/>
    </xf>
    <xf numFmtId="0" fontId="14" fillId="0" borderId="15" xfId="0" applyFont="1" applyBorder="1" applyAlignment="1">
      <alignment horizontal="center" vertical="center" wrapText="1"/>
    </xf>
    <xf numFmtId="39" fontId="13" fillId="0" borderId="16" xfId="0" applyNumberFormat="1" applyFont="1" applyBorder="1" applyAlignment="1" applyProtection="1">
      <alignment vertical="center" wrapText="1"/>
    </xf>
    <xf numFmtId="169" fontId="4" fillId="10" borderId="2" xfId="0" applyNumberFormat="1" applyFont="1" applyFill="1" applyBorder="1" applyAlignment="1" applyProtection="1">
      <alignment horizontal="center" vertical="center" wrapText="1"/>
    </xf>
    <xf numFmtId="169" fontId="4" fillId="10" borderId="3" xfId="0" applyNumberFormat="1" applyFont="1" applyFill="1" applyBorder="1" applyAlignment="1" applyProtection="1">
      <alignment horizontal="center" vertical="center" wrapText="1"/>
    </xf>
    <xf numFmtId="169" fontId="15" fillId="0" borderId="17" xfId="0" applyNumberFormat="1" applyFont="1" applyBorder="1" applyAlignment="1" applyProtection="1">
      <alignment vertical="center" wrapText="1"/>
    </xf>
    <xf numFmtId="169" fontId="15" fillId="0" borderId="18" xfId="0" applyNumberFormat="1" applyFont="1" applyBorder="1" applyAlignment="1" applyProtection="1">
      <alignment vertical="center" wrapText="1"/>
    </xf>
    <xf numFmtId="39" fontId="15" fillId="0" borderId="18" xfId="0" applyNumberFormat="1" applyFont="1" applyBorder="1" applyAlignment="1" applyProtection="1">
      <alignment vertical="center" wrapText="1"/>
    </xf>
    <xf numFmtId="172" fontId="14" fillId="0" borderId="20" xfId="0" applyNumberFormat="1" applyFont="1" applyFill="1" applyBorder="1" applyAlignment="1" applyProtection="1">
      <alignment vertical="center" wrapText="1"/>
    </xf>
    <xf numFmtId="169" fontId="14" fillId="0" borderId="21" xfId="0" applyNumberFormat="1" applyFont="1" applyFill="1" applyBorder="1" applyAlignment="1" applyProtection="1">
      <alignment horizontal="left" vertical="center" wrapText="1"/>
    </xf>
    <xf numFmtId="10" fontId="14" fillId="0" borderId="21" xfId="4" applyNumberFormat="1" applyFont="1" applyFill="1" applyBorder="1" applyAlignment="1" applyProtection="1">
      <alignment horizontal="center" vertical="center" wrapText="1"/>
    </xf>
    <xf numFmtId="173" fontId="14" fillId="0" borderId="21" xfId="4" applyNumberFormat="1" applyFont="1" applyFill="1" applyBorder="1" applyAlignment="1" applyProtection="1">
      <alignment horizontal="center" vertical="center" wrapText="1"/>
    </xf>
    <xf numFmtId="170" fontId="14" fillId="0" borderId="21" xfId="3" applyFont="1" applyFill="1" applyBorder="1" applyAlignment="1" applyProtection="1">
      <alignment vertical="center" wrapText="1"/>
    </xf>
    <xf numFmtId="169" fontId="15" fillId="10" borderId="2" xfId="0" applyNumberFormat="1" applyFont="1" applyFill="1" applyBorder="1" applyAlignment="1" applyProtection="1">
      <alignment vertical="center" wrapText="1"/>
    </xf>
    <xf numFmtId="169" fontId="4" fillId="10" borderId="3" xfId="0" applyNumberFormat="1" applyFont="1" applyFill="1" applyBorder="1" applyAlignment="1" applyProtection="1">
      <alignment vertical="center" wrapText="1"/>
    </xf>
    <xf numFmtId="169" fontId="15" fillId="10" borderId="3" xfId="0" applyNumberFormat="1" applyFont="1" applyFill="1" applyBorder="1" applyAlignment="1" applyProtection="1">
      <alignment vertical="center" wrapText="1"/>
    </xf>
    <xf numFmtId="169" fontId="15" fillId="0" borderId="2" xfId="0" applyNumberFormat="1" applyFont="1" applyFill="1" applyBorder="1" applyAlignment="1" applyProtection="1">
      <alignment vertical="center" wrapText="1"/>
    </xf>
    <xf numFmtId="169" fontId="4" fillId="0" borderId="3" xfId="0" applyNumberFormat="1" applyFont="1" applyFill="1" applyBorder="1" applyAlignment="1" applyProtection="1">
      <alignment vertical="center" wrapText="1"/>
    </xf>
    <xf numFmtId="169" fontId="15" fillId="0" borderId="3" xfId="0" applyNumberFormat="1" applyFont="1" applyFill="1" applyBorder="1" applyAlignment="1" applyProtection="1">
      <alignment vertical="center" wrapText="1"/>
    </xf>
    <xf numFmtId="10" fontId="15" fillId="10" borderId="3" xfId="0" applyNumberFormat="1" applyFont="1" applyFill="1" applyBorder="1" applyAlignment="1" applyProtection="1">
      <alignment horizontal="center" vertical="center" wrapText="1"/>
    </xf>
    <xf numFmtId="10" fontId="15" fillId="0" borderId="3" xfId="0" applyNumberFormat="1" applyFont="1" applyFill="1" applyBorder="1" applyAlignment="1" applyProtection="1">
      <alignment vertical="center" wrapText="1"/>
    </xf>
    <xf numFmtId="169" fontId="10" fillId="0" borderId="0" xfId="0" applyNumberFormat="1" applyFont="1" applyBorder="1" applyAlignment="1" applyProtection="1"/>
    <xf numFmtId="169" fontId="10" fillId="0" borderId="0" xfId="0" applyNumberFormat="1" applyFont="1" applyBorder="1" applyProtection="1"/>
    <xf numFmtId="169" fontId="15" fillId="0" borderId="0" xfId="0" applyNumberFormat="1" applyFont="1" applyBorder="1" applyAlignment="1" applyProtection="1"/>
    <xf numFmtId="169" fontId="15" fillId="0" borderId="0" xfId="0" applyNumberFormat="1" applyFont="1" applyBorder="1" applyProtection="1"/>
    <xf numFmtId="169" fontId="16" fillId="0" borderId="0" xfId="0" applyNumberFormat="1" applyFont="1" applyBorder="1" applyAlignment="1" applyProtection="1"/>
    <xf numFmtId="169" fontId="14" fillId="0" borderId="0" xfId="0" applyNumberFormat="1" applyFont="1" applyBorder="1" applyProtection="1"/>
    <xf numFmtId="169" fontId="17" fillId="0" borderId="0" xfId="0" applyNumberFormat="1" applyFont="1" applyBorder="1" applyProtection="1"/>
    <xf numFmtId="0" fontId="18" fillId="0" borderId="0" xfId="0" applyNumberFormat="1" applyFont="1" applyAlignment="1"/>
    <xf numFmtId="4" fontId="19" fillId="0" borderId="0" xfId="0" applyNumberFormat="1" applyFont="1" applyAlignment="1"/>
    <xf numFmtId="4" fontId="19" fillId="0" borderId="0" xfId="0" applyNumberFormat="1" applyFont="1" applyFill="1" applyAlignment="1">
      <alignment vertical="center" wrapText="1"/>
    </xf>
    <xf numFmtId="170" fontId="11" fillId="10" borderId="3" xfId="3" applyFont="1" applyFill="1" applyBorder="1" applyAlignment="1" applyProtection="1">
      <alignment horizontal="center" vertical="center"/>
    </xf>
    <xf numFmtId="170" fontId="11" fillId="10" borderId="4" xfId="3" applyFont="1" applyFill="1" applyBorder="1" applyAlignment="1" applyProtection="1">
      <alignment horizontal="center" vertical="center"/>
    </xf>
    <xf numFmtId="170" fontId="4" fillId="10" borderId="3" xfId="3" applyFont="1" applyFill="1" applyBorder="1" applyAlignment="1" applyProtection="1">
      <alignment horizontal="center" vertical="center" wrapText="1"/>
    </xf>
    <xf numFmtId="170" fontId="4" fillId="10" borderId="4" xfId="3" applyFont="1" applyFill="1" applyBorder="1" applyAlignment="1" applyProtection="1">
      <alignment horizontal="center" vertical="center" wrapText="1"/>
    </xf>
    <xf numFmtId="170" fontId="15" fillId="0" borderId="18" xfId="3" applyFont="1" applyBorder="1" applyAlignment="1" applyProtection="1">
      <alignment vertical="center" wrapText="1"/>
    </xf>
    <xf numFmtId="170" fontId="4" fillId="0" borderId="19" xfId="3" applyFont="1" applyBorder="1" applyAlignment="1" applyProtection="1">
      <alignment vertical="center" wrapText="1"/>
    </xf>
    <xf numFmtId="170" fontId="14" fillId="0" borderId="21" xfId="3" applyFont="1" applyFill="1" applyBorder="1" applyAlignment="1" applyProtection="1">
      <alignment horizontal="left" vertical="center" wrapText="1"/>
    </xf>
    <xf numFmtId="170" fontId="14" fillId="0" borderId="22" xfId="3" applyFont="1" applyFill="1" applyBorder="1" applyAlignment="1" applyProtection="1">
      <alignment vertical="center" wrapText="1"/>
    </xf>
    <xf numFmtId="170" fontId="14" fillId="0" borderId="23" xfId="3" applyFont="1" applyFill="1" applyBorder="1" applyAlignment="1" applyProtection="1">
      <alignment vertical="center" wrapText="1"/>
    </xf>
    <xf numFmtId="170" fontId="4" fillId="10" borderId="3" xfId="3" applyFont="1" applyFill="1" applyBorder="1" applyAlignment="1" applyProtection="1">
      <alignment vertical="center" wrapText="1"/>
    </xf>
    <xf numFmtId="170" fontId="15" fillId="10" borderId="3" xfId="3" applyFont="1" applyFill="1" applyBorder="1" applyAlignment="1" applyProtection="1">
      <alignment vertical="center" wrapText="1"/>
    </xf>
    <xf numFmtId="170" fontId="4" fillId="10" borderId="4" xfId="3" applyFont="1" applyFill="1" applyBorder="1" applyAlignment="1" applyProtection="1">
      <alignment vertical="center" wrapText="1"/>
    </xf>
    <xf numFmtId="170" fontId="4" fillId="0" borderId="3" xfId="3" applyFont="1" applyFill="1" applyBorder="1" applyAlignment="1" applyProtection="1">
      <alignment vertical="center" wrapText="1"/>
    </xf>
    <xf numFmtId="170" fontId="15" fillId="0" borderId="3" xfId="3" applyFont="1" applyFill="1" applyBorder="1" applyAlignment="1" applyProtection="1">
      <alignment vertical="center" wrapText="1"/>
    </xf>
    <xf numFmtId="170" fontId="4" fillId="0" borderId="4" xfId="3" applyFont="1" applyFill="1" applyBorder="1" applyAlignment="1" applyProtection="1">
      <alignment vertical="center" wrapText="1"/>
    </xf>
    <xf numFmtId="170" fontId="10" fillId="0" borderId="0" xfId="3" applyFont="1" applyBorder="1" applyProtection="1"/>
    <xf numFmtId="170" fontId="15" fillId="0" borderId="0" xfId="3" applyFont="1" applyBorder="1" applyProtection="1"/>
    <xf numFmtId="170" fontId="14" fillId="0" borderId="0" xfId="3" applyFont="1" applyAlignment="1">
      <alignment vertical="center"/>
    </xf>
    <xf numFmtId="170" fontId="14" fillId="0" borderId="0" xfId="3" applyFont="1" applyBorder="1" applyProtection="1"/>
    <xf numFmtId="170" fontId="16" fillId="0" borderId="0" xfId="3" applyFont="1" applyAlignment="1">
      <alignment vertical="center"/>
    </xf>
    <xf numFmtId="170" fontId="16" fillId="0" borderId="0" xfId="3" applyFont="1" applyBorder="1" applyProtection="1"/>
    <xf numFmtId="0" fontId="20" fillId="0" borderId="0" xfId="0" applyFont="1" applyAlignment="1">
      <alignment horizontal="center"/>
    </xf>
    <xf numFmtId="0" fontId="21" fillId="0" borderId="0" xfId="0" applyFont="1" applyAlignment="1">
      <alignment horizontal="center"/>
    </xf>
    <xf numFmtId="0" fontId="20" fillId="0" borderId="0" xfId="0" applyFont="1" applyAlignment="1">
      <alignment horizontal="center" vertical="center" wrapText="1"/>
    </xf>
    <xf numFmtId="0" fontId="19" fillId="0" borderId="0" xfId="0" applyFont="1"/>
    <xf numFmtId="0" fontId="9" fillId="0" borderId="0" xfId="0" applyFont="1" applyBorder="1" applyAlignment="1">
      <alignment horizontal="center"/>
    </xf>
    <xf numFmtId="0" fontId="22" fillId="0" borderId="24" xfId="0" applyFont="1" applyBorder="1" applyAlignment="1">
      <alignment horizontal="center" vertical="center"/>
    </xf>
    <xf numFmtId="0" fontId="20" fillId="0" borderId="25" xfId="0" applyFont="1" applyBorder="1" applyAlignment="1">
      <alignment horizontal="center" vertical="center"/>
    </xf>
    <xf numFmtId="0" fontId="22" fillId="0" borderId="25" xfId="0" applyFont="1" applyBorder="1" applyAlignment="1">
      <alignment horizontal="center" vertical="center"/>
    </xf>
    <xf numFmtId="4" fontId="22" fillId="0" borderId="25" xfId="0" applyNumberFormat="1" applyFont="1" applyBorder="1" applyAlignment="1">
      <alignment horizontal="center" vertical="center"/>
    </xf>
    <xf numFmtId="0" fontId="22" fillId="0" borderId="26" xfId="0" quotePrefix="1" applyFont="1" applyBorder="1" applyAlignment="1">
      <alignment horizontal="center" vertical="center"/>
    </xf>
    <xf numFmtId="0" fontId="22" fillId="0" borderId="27" xfId="0" applyFont="1" applyBorder="1" applyAlignment="1">
      <alignment horizontal="center" vertical="center"/>
    </xf>
    <xf numFmtId="0" fontId="20" fillId="0" borderId="28" xfId="0" applyFont="1" applyBorder="1" applyAlignment="1">
      <alignment horizontal="center" vertical="center"/>
    </xf>
    <xf numFmtId="0" fontId="22" fillId="0" borderId="28" xfId="0" applyFont="1" applyBorder="1" applyAlignment="1">
      <alignment horizontal="center" vertical="center"/>
    </xf>
    <xf numFmtId="4" fontId="22" fillId="0" borderId="28" xfId="0" applyNumberFormat="1" applyFont="1" applyBorder="1" applyAlignment="1">
      <alignment horizontal="center" vertical="center"/>
    </xf>
    <xf numFmtId="0" fontId="22" fillId="0" borderId="29" xfId="0" quotePrefix="1" applyFont="1" applyBorder="1" applyAlignment="1">
      <alignment horizontal="center" vertical="center"/>
    </xf>
    <xf numFmtId="0" fontId="20" fillId="0" borderId="27" xfId="5" applyFont="1" applyBorder="1" applyAlignment="1">
      <alignment horizontal="right"/>
    </xf>
    <xf numFmtId="0" fontId="20" fillId="0" borderId="28" xfId="5" applyFont="1" applyBorder="1"/>
    <xf numFmtId="171" fontId="23" fillId="0" borderId="28" xfId="5" applyNumberFormat="1" applyFont="1" applyBorder="1" applyAlignment="1">
      <alignment horizontal="right"/>
    </xf>
    <xf numFmtId="0" fontId="21" fillId="0" borderId="28" xfId="5" applyFont="1" applyBorder="1" applyAlignment="1">
      <alignment horizontal="center"/>
    </xf>
    <xf numFmtId="171" fontId="21" fillId="0" borderId="28" xfId="5" applyNumberFormat="1" applyFont="1" applyFill="1" applyBorder="1"/>
    <xf numFmtId="40" fontId="21" fillId="0" borderId="28" xfId="5" applyNumberFormat="1" applyFont="1" applyBorder="1"/>
    <xf numFmtId="170" fontId="21" fillId="0" borderId="29" xfId="6" applyFont="1" applyBorder="1"/>
    <xf numFmtId="4" fontId="21" fillId="0" borderId="28" xfId="6" applyNumberFormat="1" applyFont="1" applyFill="1" applyBorder="1" applyAlignment="1">
      <alignment horizontal="right"/>
    </xf>
    <xf numFmtId="4" fontId="21" fillId="0" borderId="28" xfId="5" applyNumberFormat="1" applyFont="1" applyFill="1" applyBorder="1"/>
    <xf numFmtId="170" fontId="20" fillId="0" borderId="29" xfId="6" applyFont="1" applyBorder="1"/>
    <xf numFmtId="0" fontId="21" fillId="0" borderId="27" xfId="5" applyFont="1" applyBorder="1" applyAlignment="1">
      <alignment horizontal="right"/>
    </xf>
    <xf numFmtId="0" fontId="21" fillId="0" borderId="28" xfId="5" applyFont="1" applyBorder="1"/>
    <xf numFmtId="4" fontId="21" fillId="0" borderId="28" xfId="5" applyNumberFormat="1" applyFont="1" applyFill="1" applyBorder="1" applyAlignment="1">
      <alignment horizontal="right"/>
    </xf>
    <xf numFmtId="4" fontId="23" fillId="0" borderId="28" xfId="5" applyNumberFormat="1" applyFont="1" applyFill="1" applyBorder="1" applyAlignment="1">
      <alignment horizontal="right"/>
    </xf>
    <xf numFmtId="0" fontId="21" fillId="0" borderId="28" xfId="5" applyFont="1" applyBorder="1" applyAlignment="1">
      <alignment horizontal="left"/>
    </xf>
    <xf numFmtId="4" fontId="21" fillId="0" borderId="28" xfId="3" applyNumberFormat="1" applyFont="1" applyBorder="1" applyAlignment="1">
      <alignment horizontal="right"/>
    </xf>
    <xf numFmtId="4" fontId="21" fillId="0" borderId="28" xfId="6" applyNumberFormat="1" applyFont="1" applyBorder="1" applyAlignment="1">
      <alignment horizontal="right"/>
    </xf>
    <xf numFmtId="4" fontId="23" fillId="0" borderId="28" xfId="5" applyNumberFormat="1" applyFont="1" applyBorder="1" applyAlignment="1">
      <alignment horizontal="right"/>
    </xf>
    <xf numFmtId="4" fontId="21" fillId="0" borderId="28" xfId="6" applyNumberFormat="1" applyFont="1" applyFill="1" applyBorder="1"/>
    <xf numFmtId="4" fontId="23" fillId="0" borderId="28" xfId="6" applyNumberFormat="1" applyFont="1" applyBorder="1" applyAlignment="1">
      <alignment horizontal="right"/>
    </xf>
    <xf numFmtId="170" fontId="21" fillId="0" borderId="28" xfId="6" applyFont="1" applyBorder="1" applyAlignment="1">
      <alignment horizontal="right"/>
    </xf>
    <xf numFmtId="0" fontId="22" fillId="0" borderId="27" xfId="0" applyFont="1" applyBorder="1" applyAlignment="1">
      <alignment horizontal="right"/>
    </xf>
    <xf numFmtId="0" fontId="20" fillId="0" borderId="30" xfId="0" applyFont="1" applyBorder="1" applyAlignment="1">
      <alignment horizontal="left"/>
    </xf>
    <xf numFmtId="170" fontId="24" fillId="0" borderId="28" xfId="7" applyFont="1" applyBorder="1" applyAlignment="1">
      <alignment horizontal="center"/>
    </xf>
    <xf numFmtId="39" fontId="22" fillId="0" borderId="28" xfId="0" applyNumberFormat="1" applyFont="1" applyBorder="1" applyAlignment="1">
      <alignment horizontal="right"/>
    </xf>
    <xf numFmtId="0" fontId="22" fillId="0" borderId="30" xfId="0" applyFont="1" applyBorder="1" applyAlignment="1">
      <alignment horizontal="left"/>
    </xf>
    <xf numFmtId="39" fontId="24" fillId="0" borderId="28" xfId="0" applyNumberFormat="1" applyFont="1" applyBorder="1" applyAlignment="1">
      <alignment horizontal="right"/>
    </xf>
    <xf numFmtId="39" fontId="24" fillId="0" borderId="28" xfId="0" applyNumberFormat="1" applyFont="1" applyBorder="1"/>
    <xf numFmtId="40" fontId="24" fillId="0" borderId="28" xfId="0" applyNumberFormat="1" applyFont="1" applyBorder="1"/>
    <xf numFmtId="39" fontId="22" fillId="0" borderId="31" xfId="0" applyNumberFormat="1" applyFont="1" applyBorder="1" applyAlignment="1">
      <alignment horizontal="right"/>
    </xf>
    <xf numFmtId="0" fontId="20" fillId="0" borderId="27" xfId="0" applyFont="1" applyBorder="1" applyAlignment="1">
      <alignment horizontal="right"/>
    </xf>
    <xf numFmtId="0" fontId="20" fillId="0" borderId="28" xfId="0" applyFont="1" applyBorder="1" applyAlignment="1">
      <alignment horizontal="left" wrapText="1"/>
    </xf>
    <xf numFmtId="40" fontId="21" fillId="0" borderId="28" xfId="0" applyNumberFormat="1" applyFont="1" applyBorder="1"/>
    <xf numFmtId="0" fontId="21" fillId="0" borderId="28" xfId="0" applyFont="1" applyBorder="1" applyAlignment="1">
      <alignment horizontal="center"/>
    </xf>
    <xf numFmtId="171" fontId="21" fillId="0" borderId="28" xfId="0" applyNumberFormat="1" applyFont="1" applyBorder="1"/>
    <xf numFmtId="40" fontId="20" fillId="0" borderId="29" xfId="0" applyNumberFormat="1" applyFont="1" applyBorder="1"/>
    <xf numFmtId="0" fontId="21" fillId="0" borderId="28" xfId="0" applyFont="1" applyBorder="1" applyAlignment="1">
      <alignment horizontal="left"/>
    </xf>
    <xf numFmtId="4" fontId="21" fillId="0" borderId="28" xfId="0" applyNumberFormat="1" applyFont="1" applyBorder="1" applyAlignment="1">
      <alignment horizontal="center" vertical="center" wrapText="1"/>
    </xf>
    <xf numFmtId="0" fontId="20" fillId="0" borderId="24" xfId="0" applyFont="1" applyBorder="1" applyAlignment="1">
      <alignment horizontal="right"/>
    </xf>
    <xf numFmtId="0" fontId="20" fillId="0" borderId="25" xfId="0" applyFont="1" applyBorder="1"/>
    <xf numFmtId="2" fontId="21" fillId="0" borderId="25" xfId="0" applyNumberFormat="1" applyFont="1" applyBorder="1"/>
    <xf numFmtId="0" fontId="21" fillId="0" borderId="25" xfId="0" applyFont="1" applyBorder="1" applyAlignment="1">
      <alignment horizontal="center"/>
    </xf>
    <xf numFmtId="4" fontId="21" fillId="0" borderId="25" xfId="3" applyNumberFormat="1" applyFont="1" applyBorder="1"/>
    <xf numFmtId="170" fontId="21" fillId="0" borderId="25" xfId="3" applyFont="1" applyBorder="1"/>
    <xf numFmtId="44" fontId="20" fillId="0" borderId="26" xfId="1" applyFont="1" applyBorder="1"/>
    <xf numFmtId="0" fontId="21" fillId="0" borderId="27" xfId="0" applyFont="1" applyBorder="1"/>
    <xf numFmtId="0" fontId="21" fillId="0" borderId="30" xfId="0" applyFont="1" applyBorder="1"/>
    <xf numFmtId="171" fontId="21" fillId="0" borderId="28" xfId="0" applyNumberFormat="1" applyFont="1" applyBorder="1" applyAlignment="1">
      <alignment horizontal="right"/>
    </xf>
    <xf numFmtId="9" fontId="21" fillId="0" borderId="28" xfId="2" applyNumberFormat="1" applyFont="1" applyBorder="1" applyAlignment="1">
      <alignment horizontal="centerContinuous"/>
    </xf>
    <xf numFmtId="170" fontId="21" fillId="0" borderId="28" xfId="3" applyFont="1" applyBorder="1"/>
    <xf numFmtId="170" fontId="21" fillId="0" borderId="29" xfId="3" applyFont="1" applyBorder="1"/>
    <xf numFmtId="0" fontId="21" fillId="0" borderId="28" xfId="0" applyFont="1" applyBorder="1"/>
    <xf numFmtId="173" fontId="21" fillId="0" borderId="28" xfId="2" applyNumberFormat="1" applyFont="1" applyBorder="1" applyAlignment="1">
      <alignment horizontal="centerContinuous"/>
    </xf>
    <xf numFmtId="0" fontId="21" fillId="0" borderId="27" xfId="0" applyFont="1" applyBorder="1" applyAlignment="1">
      <alignment horizontal="right"/>
    </xf>
    <xf numFmtId="0" fontId="21" fillId="0" borderId="29" xfId="0" applyFont="1" applyBorder="1"/>
    <xf numFmtId="10" fontId="21" fillId="0" borderId="28" xfId="2" applyNumberFormat="1" applyFont="1" applyBorder="1" applyAlignment="1">
      <alignment horizontal="centerContinuous"/>
    </xf>
    <xf numFmtId="0" fontId="21" fillId="0" borderId="32" xfId="0" applyFont="1" applyBorder="1"/>
    <xf numFmtId="0" fontId="21" fillId="0" borderId="33" xfId="0" applyFont="1" applyBorder="1"/>
    <xf numFmtId="0" fontId="21" fillId="0" borderId="24" xfId="0" applyFont="1" applyBorder="1"/>
    <xf numFmtId="0" fontId="21" fillId="0" borderId="25" xfId="0" applyFont="1" applyBorder="1"/>
    <xf numFmtId="0" fontId="21" fillId="0" borderId="34" xfId="0" applyFont="1" applyBorder="1"/>
    <xf numFmtId="0" fontId="21" fillId="0" borderId="35" xfId="0" applyFont="1" applyBorder="1"/>
    <xf numFmtId="44" fontId="20" fillId="0" borderId="36" xfId="1" applyFont="1" applyBorder="1"/>
    <xf numFmtId="0" fontId="21" fillId="0" borderId="37" xfId="0" applyFont="1" applyBorder="1" applyAlignment="1">
      <alignment wrapText="1"/>
    </xf>
    <xf numFmtId="0" fontId="21" fillId="0" borderId="38" xfId="0" applyFont="1" applyBorder="1"/>
    <xf numFmtId="9" fontId="21" fillId="0" borderId="28" xfId="2" applyNumberFormat="1" applyFont="1" applyBorder="1" applyAlignment="1">
      <alignment horizontal="center" vertical="center"/>
    </xf>
    <xf numFmtId="0" fontId="21" fillId="0" borderId="38" xfId="0" applyFont="1" applyBorder="1" applyAlignment="1">
      <alignment vertical="center"/>
    </xf>
    <xf numFmtId="44" fontId="20" fillId="0" borderId="39" xfId="1" applyFont="1" applyBorder="1" applyAlignment="1">
      <alignment vertical="center"/>
    </xf>
    <xf numFmtId="0" fontId="21" fillId="0" borderId="40" xfId="0" applyFont="1" applyBorder="1"/>
    <xf numFmtId="0" fontId="21" fillId="0" borderId="41" xfId="0" applyFont="1" applyBorder="1"/>
    <xf numFmtId="9" fontId="21" fillId="0" borderId="1" xfId="2" applyNumberFormat="1" applyFont="1" applyBorder="1" applyAlignment="1">
      <alignment horizontal="centerContinuous"/>
    </xf>
    <xf numFmtId="44" fontId="20" fillId="0" borderId="39" xfId="1" applyFont="1" applyBorder="1"/>
    <xf numFmtId="0" fontId="21" fillId="0" borderId="42" xfId="0" applyFont="1" applyBorder="1"/>
    <xf numFmtId="0" fontId="21" fillId="0" borderId="43" xfId="0" applyFont="1" applyBorder="1"/>
    <xf numFmtId="9" fontId="21" fillId="0" borderId="43" xfId="2" applyFont="1" applyBorder="1" applyAlignment="1">
      <alignment horizontal="center"/>
    </xf>
    <xf numFmtId="44" fontId="20" fillId="0" borderId="44" xfId="1" applyFont="1" applyBorder="1"/>
    <xf numFmtId="0" fontId="12" fillId="0" borderId="0" xfId="5"/>
    <xf numFmtId="0" fontId="12" fillId="0" borderId="0" xfId="5" applyFill="1"/>
    <xf numFmtId="0" fontId="24" fillId="0" borderId="0" xfId="0" applyFont="1" applyBorder="1"/>
    <xf numFmtId="0" fontId="21" fillId="0" borderId="0" xfId="0" applyFont="1" applyBorder="1"/>
    <xf numFmtId="0" fontId="21" fillId="0" borderId="0" xfId="0" applyFont="1" applyAlignment="1">
      <alignment horizontal="center"/>
    </xf>
    <xf numFmtId="0" fontId="20" fillId="0" borderId="0" xfId="5" applyFont="1" applyFill="1" applyAlignment="1">
      <alignment horizontal="center"/>
    </xf>
    <xf numFmtId="0" fontId="21" fillId="0" borderId="0" xfId="5" applyFont="1" applyFill="1" applyAlignment="1">
      <alignment horizontal="center"/>
    </xf>
    <xf numFmtId="0" fontId="20" fillId="0" borderId="0" xfId="5" applyFont="1" applyFill="1" applyAlignment="1">
      <alignment horizontal="center" vertical="center" wrapText="1"/>
    </xf>
    <xf numFmtId="0" fontId="25" fillId="0" borderId="0" xfId="5" applyFont="1" applyFill="1"/>
    <xf numFmtId="0" fontId="26" fillId="0" borderId="45" xfId="5" applyFont="1" applyFill="1" applyBorder="1" applyAlignment="1">
      <alignment horizontal="center"/>
    </xf>
    <xf numFmtId="0" fontId="22" fillId="0" borderId="24" xfId="5" applyFont="1" applyFill="1" applyBorder="1" applyAlignment="1">
      <alignment horizontal="center" vertical="center"/>
    </xf>
    <xf numFmtId="0" fontId="22" fillId="0" borderId="25" xfId="5" applyFont="1" applyFill="1" applyBorder="1" applyAlignment="1">
      <alignment horizontal="center" vertical="center"/>
    </xf>
    <xf numFmtId="4" fontId="22" fillId="0" borderId="25" xfId="5" applyNumberFormat="1" applyFont="1" applyFill="1" applyBorder="1" applyAlignment="1">
      <alignment horizontal="center" vertical="center"/>
    </xf>
    <xf numFmtId="0" fontId="22" fillId="0" borderId="26" xfId="5" quotePrefix="1" applyFont="1" applyFill="1" applyBorder="1" applyAlignment="1">
      <alignment horizontal="center" vertical="center"/>
    </xf>
    <xf numFmtId="0" fontId="20" fillId="0" borderId="27" xfId="5" applyFont="1" applyFill="1" applyBorder="1" applyAlignment="1">
      <alignment horizontal="center" vertical="center"/>
    </xf>
    <xf numFmtId="0" fontId="26" fillId="0" borderId="28" xfId="5" applyFont="1" applyFill="1" applyBorder="1" applyAlignment="1">
      <alignment horizontal="center" vertical="center"/>
    </xf>
    <xf numFmtId="4" fontId="26" fillId="0" borderId="28" xfId="5" applyNumberFormat="1" applyFont="1" applyFill="1" applyBorder="1" applyAlignment="1">
      <alignment horizontal="center" vertical="center"/>
    </xf>
    <xf numFmtId="0" fontId="26" fillId="0" borderId="29" xfId="5" quotePrefix="1" applyFont="1" applyFill="1" applyBorder="1" applyAlignment="1">
      <alignment horizontal="center" vertical="center"/>
    </xf>
    <xf numFmtId="169" fontId="22" fillId="0" borderId="20" xfId="5" applyNumberFormat="1" applyFont="1" applyBorder="1" applyAlignment="1" applyProtection="1">
      <alignment horizontal="right" vertical="center"/>
    </xf>
    <xf numFmtId="169" fontId="20" fillId="0" borderId="21" xfId="5" applyNumberFormat="1" applyFont="1" applyBorder="1" applyAlignment="1" applyProtection="1">
      <alignment vertical="center" wrapText="1"/>
    </xf>
    <xf numFmtId="39" fontId="24" fillId="0" borderId="21" xfId="5" applyNumberFormat="1" applyFont="1" applyBorder="1" applyProtection="1"/>
    <xf numFmtId="39" fontId="24" fillId="0" borderId="46" xfId="5" applyNumberFormat="1" applyFont="1" applyBorder="1" applyProtection="1"/>
    <xf numFmtId="39" fontId="20" fillId="0" borderId="29" xfId="5" applyNumberFormat="1" applyFont="1" applyBorder="1" applyProtection="1"/>
    <xf numFmtId="169" fontId="22" fillId="0" borderId="21" xfId="5" applyNumberFormat="1" applyFont="1" applyBorder="1" applyProtection="1"/>
    <xf numFmtId="169" fontId="24" fillId="0" borderId="20" xfId="5" applyNumberFormat="1" applyFont="1" applyBorder="1" applyAlignment="1" applyProtection="1">
      <alignment horizontal="right" vertical="center"/>
    </xf>
    <xf numFmtId="169" fontId="24" fillId="0" borderId="21" xfId="5" applyNumberFormat="1" applyFont="1" applyBorder="1" applyAlignment="1" applyProtection="1">
      <alignment vertical="center"/>
    </xf>
    <xf numFmtId="39" fontId="24" fillId="0" borderId="21" xfId="5" applyNumberFormat="1" applyFont="1" applyBorder="1" applyAlignment="1" applyProtection="1">
      <alignment vertical="center"/>
    </xf>
    <xf numFmtId="39" fontId="24" fillId="0" borderId="21" xfId="5" applyNumberFormat="1" applyFont="1" applyBorder="1" applyAlignment="1" applyProtection="1">
      <alignment horizontal="center" vertical="center"/>
    </xf>
    <xf numFmtId="39" fontId="24" fillId="0" borderId="46" xfId="5" applyNumberFormat="1" applyFont="1" applyBorder="1" applyAlignment="1" applyProtection="1">
      <alignment vertical="center"/>
    </xf>
    <xf numFmtId="170" fontId="20" fillId="0" borderId="29" xfId="3" applyFont="1" applyBorder="1" applyAlignment="1">
      <alignment vertical="center"/>
    </xf>
    <xf numFmtId="169" fontId="22" fillId="0" borderId="20" xfId="5" applyNumberFormat="1" applyFont="1" applyBorder="1" applyAlignment="1" applyProtection="1">
      <alignment horizontal="right"/>
    </xf>
    <xf numFmtId="39" fontId="24" fillId="0" borderId="21" xfId="5" applyNumberFormat="1" applyFont="1" applyBorder="1" applyAlignment="1" applyProtection="1">
      <alignment horizontal="center"/>
    </xf>
    <xf numFmtId="169" fontId="24" fillId="0" borderId="21" xfId="5" applyNumberFormat="1" applyFont="1" applyBorder="1" applyAlignment="1" applyProtection="1">
      <alignment vertical="center" wrapText="1"/>
    </xf>
    <xf numFmtId="169" fontId="24" fillId="0" borderId="20" xfId="5" applyNumberFormat="1" applyFont="1" applyBorder="1" applyAlignment="1" applyProtection="1">
      <alignment horizontal="right"/>
    </xf>
    <xf numFmtId="0" fontId="24" fillId="0" borderId="28" xfId="0" applyFont="1" applyBorder="1" applyAlignment="1">
      <alignment horizontal="left" vertical="center"/>
    </xf>
    <xf numFmtId="0" fontId="24" fillId="0" borderId="28" xfId="0" applyFont="1" applyFill="1" applyBorder="1" applyAlignment="1">
      <alignment horizontal="center" vertical="center"/>
    </xf>
    <xf numFmtId="40" fontId="24" fillId="0" borderId="28" xfId="0" applyNumberFormat="1" applyFont="1" applyBorder="1" applyAlignment="1">
      <alignment vertical="center"/>
    </xf>
    <xf numFmtId="170" fontId="24" fillId="0" borderId="29" xfId="3" applyFont="1" applyBorder="1" applyAlignment="1">
      <alignment vertical="center"/>
    </xf>
    <xf numFmtId="0" fontId="24" fillId="0" borderId="28" xfId="0" quotePrefix="1" applyFont="1" applyBorder="1" applyAlignment="1">
      <alignment horizontal="left" vertical="center"/>
    </xf>
    <xf numFmtId="170" fontId="24" fillId="0" borderId="0" xfId="3" applyFont="1" applyAlignment="1">
      <alignment horizontal="center" vertical="center"/>
    </xf>
    <xf numFmtId="40" fontId="24" fillId="0" borderId="28" xfId="0" applyNumberFormat="1" applyFont="1" applyBorder="1" applyAlignment="1">
      <alignment horizontal="center"/>
    </xf>
    <xf numFmtId="169" fontId="22" fillId="0" borderId="21" xfId="5" applyNumberFormat="1" applyFont="1" applyBorder="1" applyAlignment="1" applyProtection="1">
      <alignment vertical="center" wrapText="1"/>
    </xf>
    <xf numFmtId="39" fontId="20" fillId="0" borderId="22" xfId="5" applyNumberFormat="1" applyFont="1" applyBorder="1" applyProtection="1"/>
    <xf numFmtId="169" fontId="22" fillId="0" borderId="21" xfId="5" quotePrefix="1" applyNumberFormat="1" applyFont="1" applyBorder="1" applyAlignment="1" applyProtection="1">
      <alignment horizontal="left"/>
    </xf>
    <xf numFmtId="169" fontId="24" fillId="0" borderId="21" xfId="5" applyNumberFormat="1" applyFont="1" applyBorder="1" applyProtection="1"/>
    <xf numFmtId="169" fontId="22" fillId="0" borderId="21" xfId="5" applyNumberFormat="1" applyFont="1" applyBorder="1" applyAlignment="1" applyProtection="1">
      <alignment horizontal="left"/>
    </xf>
    <xf numFmtId="39" fontId="24" fillId="0" borderId="0" xfId="5" applyNumberFormat="1" applyFont="1" applyBorder="1" applyAlignment="1" applyProtection="1">
      <alignment horizontal="center"/>
    </xf>
    <xf numFmtId="39" fontId="24" fillId="0" borderId="0" xfId="5" applyNumberFormat="1" applyFont="1" applyBorder="1" applyProtection="1"/>
    <xf numFmtId="169" fontId="24" fillId="0" borderId="47" xfId="5" applyNumberFormat="1" applyFont="1" applyBorder="1" applyAlignment="1" applyProtection="1">
      <alignment horizontal="right"/>
    </xf>
    <xf numFmtId="169" fontId="24" fillId="0" borderId="48" xfId="5" applyNumberFormat="1" applyFont="1" applyBorder="1" applyProtection="1"/>
    <xf numFmtId="39" fontId="24" fillId="0" borderId="48" xfId="5" applyNumberFormat="1" applyFont="1" applyBorder="1" applyProtection="1"/>
    <xf numFmtId="39" fontId="24" fillId="0" borderId="45" xfId="5" applyNumberFormat="1" applyFont="1" applyBorder="1" applyAlignment="1" applyProtection="1">
      <alignment horizontal="center"/>
    </xf>
    <xf numFmtId="39" fontId="24" fillId="0" borderId="45" xfId="5" applyNumberFormat="1" applyFont="1" applyBorder="1" applyProtection="1"/>
    <xf numFmtId="170" fontId="20" fillId="0" borderId="49" xfId="3" applyFont="1" applyBorder="1" applyAlignment="1">
      <alignment vertical="center"/>
    </xf>
    <xf numFmtId="170" fontId="24" fillId="0" borderId="28" xfId="3" applyFont="1" applyBorder="1"/>
    <xf numFmtId="0" fontId="24" fillId="0" borderId="31" xfId="0" applyFont="1" applyFill="1" applyBorder="1" applyAlignment="1">
      <alignment horizontal="left" vertical="center" wrapText="1"/>
    </xf>
    <xf numFmtId="170" fontId="24" fillId="0" borderId="28" xfId="3" applyFont="1" applyFill="1" applyBorder="1" applyAlignment="1">
      <alignment vertical="center"/>
    </xf>
    <xf numFmtId="4" fontId="24" fillId="0" borderId="28" xfId="3" applyNumberFormat="1" applyFont="1" applyFill="1" applyBorder="1" applyAlignment="1">
      <alignment horizontal="center" vertical="center"/>
    </xf>
    <xf numFmtId="170" fontId="20" fillId="0" borderId="29" xfId="0" applyNumberFormat="1" applyFont="1" applyFill="1" applyBorder="1" applyAlignment="1">
      <alignment vertical="center"/>
    </xf>
    <xf numFmtId="0" fontId="22" fillId="0" borderId="27" xfId="0" applyFont="1" applyFill="1" applyBorder="1" applyAlignment="1">
      <alignment horizontal="right" vertical="center"/>
    </xf>
    <xf numFmtId="0" fontId="22" fillId="0" borderId="28" xfId="0" applyFont="1" applyFill="1" applyBorder="1" applyAlignment="1">
      <alignment horizontal="left" vertical="center" wrapText="1"/>
    </xf>
    <xf numFmtId="0" fontId="27" fillId="0" borderId="28" xfId="0" applyFont="1" applyBorder="1" applyAlignment="1">
      <alignment vertical="center"/>
    </xf>
    <xf numFmtId="170" fontId="12" fillId="0" borderId="28" xfId="3" applyFont="1" applyBorder="1" applyAlignment="1">
      <alignment vertical="center"/>
    </xf>
    <xf numFmtId="170" fontId="20" fillId="0" borderId="50" xfId="0" applyNumberFormat="1" applyFont="1" applyFill="1" applyBorder="1" applyAlignment="1">
      <alignment vertical="center"/>
    </xf>
    <xf numFmtId="0" fontId="22" fillId="0" borderId="28" xfId="0" applyFont="1" applyFill="1" applyBorder="1" applyAlignment="1">
      <alignment horizontal="left" vertical="center"/>
    </xf>
    <xf numFmtId="0" fontId="24" fillId="0" borderId="27" xfId="0" applyFont="1" applyFill="1" applyBorder="1" applyAlignment="1">
      <alignment horizontal="right" vertical="center"/>
    </xf>
    <xf numFmtId="0" fontId="24" fillId="0" borderId="28" xfId="0" applyFont="1" applyFill="1" applyBorder="1" applyAlignment="1">
      <alignment horizontal="left" vertical="center"/>
    </xf>
    <xf numFmtId="4" fontId="24" fillId="0" borderId="28" xfId="0" applyNumberFormat="1" applyFont="1" applyFill="1" applyBorder="1" applyAlignment="1">
      <alignment horizontal="center" vertical="center"/>
    </xf>
    <xf numFmtId="0" fontId="22" fillId="0" borderId="51" xfId="0" applyFont="1" applyFill="1" applyBorder="1" applyAlignment="1">
      <alignment horizontal="right" vertical="center"/>
    </xf>
    <xf numFmtId="0" fontId="22" fillId="0" borderId="52" xfId="0" applyFont="1" applyFill="1" applyBorder="1" applyAlignment="1">
      <alignment horizontal="left" vertical="center"/>
    </xf>
    <xf numFmtId="170" fontId="24" fillId="0" borderId="52" xfId="3" applyFont="1" applyFill="1" applyBorder="1" applyAlignment="1">
      <alignment vertical="center"/>
    </xf>
    <xf numFmtId="0" fontId="24" fillId="0" borderId="52" xfId="0" applyFont="1" applyFill="1" applyBorder="1" applyAlignment="1">
      <alignment horizontal="center" vertical="center"/>
    </xf>
    <xf numFmtId="4" fontId="24" fillId="0" borderId="52" xfId="3" applyNumberFormat="1" applyFont="1" applyFill="1" applyBorder="1" applyAlignment="1">
      <alignment horizontal="center" vertical="center"/>
    </xf>
    <xf numFmtId="170" fontId="20" fillId="0" borderId="49" xfId="0" applyNumberFormat="1" applyFont="1" applyFill="1" applyBorder="1" applyAlignment="1">
      <alignment vertical="center"/>
    </xf>
    <xf numFmtId="0" fontId="24" fillId="0" borderId="0" xfId="0" applyFont="1" applyFill="1" applyBorder="1" applyAlignment="1">
      <alignment horizontal="left" vertical="center" wrapText="1"/>
    </xf>
    <xf numFmtId="170" fontId="24" fillId="0" borderId="28" xfId="3" applyFont="1" applyBorder="1" applyAlignment="1">
      <alignment vertical="center"/>
    </xf>
    <xf numFmtId="39" fontId="24" fillId="0" borderId="0" xfId="5" applyNumberFormat="1" applyFont="1" applyBorder="1" applyAlignment="1" applyProtection="1">
      <alignment horizontal="center" vertical="center"/>
    </xf>
    <xf numFmtId="39" fontId="24" fillId="0" borderId="0" xfId="5" applyNumberFormat="1" applyFont="1" applyBorder="1" applyAlignment="1" applyProtection="1">
      <alignment vertical="center"/>
    </xf>
    <xf numFmtId="169" fontId="22" fillId="0" borderId="21" xfId="5" applyNumberFormat="1" applyFont="1" applyBorder="1" applyAlignment="1" applyProtection="1">
      <alignment wrapText="1"/>
    </xf>
    <xf numFmtId="170" fontId="24" fillId="0" borderId="0" xfId="3" applyFont="1" applyBorder="1" applyAlignment="1">
      <alignment vertical="center" wrapText="1"/>
    </xf>
    <xf numFmtId="0" fontId="24" fillId="0" borderId="28" xfId="5" applyFont="1" applyBorder="1" applyAlignment="1">
      <alignment horizontal="center" vertical="center" wrapText="1"/>
    </xf>
    <xf numFmtId="170" fontId="24" fillId="0" borderId="0" xfId="3" applyFont="1" applyFill="1" applyBorder="1" applyAlignment="1">
      <alignment vertical="center" wrapText="1"/>
    </xf>
    <xf numFmtId="170" fontId="24" fillId="0" borderId="31" xfId="3" applyFont="1" applyBorder="1" applyAlignment="1">
      <alignment vertical="center" wrapText="1"/>
    </xf>
    <xf numFmtId="40" fontId="20" fillId="0" borderId="29" xfId="5" applyNumberFormat="1" applyFont="1" applyBorder="1" applyAlignment="1">
      <alignment vertical="center" wrapText="1"/>
    </xf>
    <xf numFmtId="169" fontId="24" fillId="0" borderId="53" xfId="5" applyNumberFormat="1" applyFont="1" applyBorder="1" applyAlignment="1">
      <alignment horizontal="right"/>
    </xf>
    <xf numFmtId="169" fontId="22" fillId="0" borderId="25" xfId="5" applyNumberFormat="1" applyFont="1" applyBorder="1" applyAlignment="1">
      <alignment horizontal="center"/>
    </xf>
    <xf numFmtId="170" fontId="24" fillId="0" borderId="25" xfId="3" applyFont="1" applyBorder="1" applyAlignment="1">
      <alignment horizontal="right"/>
    </xf>
    <xf numFmtId="169" fontId="24" fillId="0" borderId="25" xfId="5" applyNumberFormat="1" applyFont="1" applyBorder="1" applyAlignment="1">
      <alignment horizontal="center"/>
    </xf>
    <xf numFmtId="170" fontId="24" fillId="0" borderId="25" xfId="3" applyFont="1" applyBorder="1"/>
    <xf numFmtId="40" fontId="24" fillId="0" borderId="25" xfId="5" applyNumberFormat="1" applyFont="1" applyBorder="1"/>
    <xf numFmtId="39" fontId="20" fillId="0" borderId="54" xfId="5" applyNumberFormat="1" applyFont="1" applyBorder="1" applyProtection="1"/>
    <xf numFmtId="169" fontId="24" fillId="0" borderId="55" xfId="5" applyNumberFormat="1" applyFont="1" applyBorder="1" applyAlignment="1">
      <alignment horizontal="right"/>
    </xf>
    <xf numFmtId="169" fontId="24" fillId="0" borderId="28" xfId="5" applyNumberFormat="1" applyFont="1" applyBorder="1"/>
    <xf numFmtId="170" fontId="24" fillId="0" borderId="28" xfId="3" applyFont="1" applyBorder="1" applyAlignment="1">
      <alignment horizontal="right"/>
    </xf>
    <xf numFmtId="40" fontId="24" fillId="0" borderId="28" xfId="5" applyNumberFormat="1" applyFont="1" applyBorder="1"/>
    <xf numFmtId="39" fontId="20" fillId="0" borderId="56" xfId="5" applyNumberFormat="1" applyFont="1" applyBorder="1" applyProtection="1"/>
    <xf numFmtId="0" fontId="22" fillId="0" borderId="27" xfId="5" applyFont="1" applyBorder="1" applyAlignment="1">
      <alignment horizontal="left" vertical="center"/>
    </xf>
    <xf numFmtId="0" fontId="20" fillId="0" borderId="28" xfId="5" applyFont="1" applyBorder="1" applyAlignment="1">
      <alignment wrapText="1"/>
    </xf>
    <xf numFmtId="171" fontId="21" fillId="0" borderId="28" xfId="5" applyNumberFormat="1" applyFont="1" applyBorder="1" applyAlignment="1">
      <alignment horizontal="right"/>
    </xf>
    <xf numFmtId="171" fontId="21" fillId="0" borderId="28" xfId="5" applyNumberFormat="1" applyFont="1" applyBorder="1"/>
    <xf numFmtId="170" fontId="20" fillId="0" borderId="29" xfId="3" applyFont="1" applyBorder="1"/>
    <xf numFmtId="0" fontId="21" fillId="0" borderId="27" xfId="5" applyFont="1" applyBorder="1"/>
    <xf numFmtId="0" fontId="24" fillId="0" borderId="28" xfId="5" applyFont="1" applyBorder="1"/>
    <xf numFmtId="0" fontId="21" fillId="0" borderId="27" xfId="5" applyFont="1" applyBorder="1" applyAlignment="1">
      <alignment horizontal="right" vertical="center"/>
    </xf>
    <xf numFmtId="0" fontId="24" fillId="0" borderId="28" xfId="5" applyFont="1" applyBorder="1" applyAlignment="1">
      <alignment wrapText="1"/>
    </xf>
    <xf numFmtId="171" fontId="21" fillId="0" borderId="28" xfId="5" applyNumberFormat="1" applyFont="1" applyBorder="1" applyAlignment="1">
      <alignment horizontal="right" vertical="center"/>
    </xf>
    <xf numFmtId="0" fontId="21" fillId="0" borderId="28" xfId="5" applyFont="1" applyBorder="1" applyAlignment="1">
      <alignment horizontal="center" vertical="center"/>
    </xf>
    <xf numFmtId="171" fontId="21" fillId="0" borderId="28" xfId="5" applyNumberFormat="1" applyFont="1" applyBorder="1" applyAlignment="1">
      <alignment vertical="center"/>
    </xf>
    <xf numFmtId="40" fontId="21" fillId="0" borderId="28" xfId="5" applyNumberFormat="1" applyFont="1" applyBorder="1" applyAlignment="1">
      <alignment vertical="center"/>
    </xf>
    <xf numFmtId="170" fontId="20" fillId="0" borderId="29" xfId="8" quotePrefix="1" applyNumberFormat="1" applyFont="1" applyBorder="1" applyAlignment="1">
      <alignment horizontal="center" vertical="center"/>
    </xf>
    <xf numFmtId="0" fontId="24" fillId="0" borderId="27" xfId="5" applyFont="1" applyBorder="1" applyAlignment="1">
      <alignment horizontal="right"/>
    </xf>
    <xf numFmtId="171" fontId="24" fillId="0" borderId="28" xfId="5" applyNumberFormat="1" applyFont="1" applyBorder="1" applyAlignment="1">
      <alignment horizontal="right"/>
    </xf>
    <xf numFmtId="0" fontId="24" fillId="0" borderId="28" xfId="5" applyFont="1" applyBorder="1" applyAlignment="1">
      <alignment horizontal="center"/>
    </xf>
    <xf numFmtId="0" fontId="21" fillId="0" borderId="24" xfId="5" applyFont="1" applyBorder="1"/>
    <xf numFmtId="0" fontId="22" fillId="0" borderId="25" xfId="5" applyFont="1" applyBorder="1" applyAlignment="1">
      <alignment horizontal="center"/>
    </xf>
    <xf numFmtId="171" fontId="21" fillId="0" borderId="25" xfId="5" applyNumberFormat="1" applyFont="1" applyBorder="1" applyAlignment="1">
      <alignment horizontal="right"/>
    </xf>
    <xf numFmtId="0" fontId="21" fillId="0" borderId="25" xfId="5" applyFont="1" applyBorder="1" applyAlignment="1">
      <alignment horizontal="center"/>
    </xf>
    <xf numFmtId="171" fontId="21" fillId="0" borderId="25" xfId="5" applyNumberFormat="1" applyFont="1" applyBorder="1"/>
    <xf numFmtId="40" fontId="21" fillId="0" borderId="25" xfId="5" applyNumberFormat="1" applyFont="1" applyBorder="1"/>
    <xf numFmtId="170" fontId="20" fillId="0" borderId="26" xfId="3" applyFont="1" applyBorder="1"/>
    <xf numFmtId="169" fontId="22" fillId="0" borderId="25" xfId="5" quotePrefix="1" applyNumberFormat="1" applyFont="1" applyBorder="1" applyAlignment="1" applyProtection="1">
      <alignment horizontal="left"/>
    </xf>
    <xf numFmtId="0" fontId="21" fillId="0" borderId="25" xfId="0" applyFont="1" applyBorder="1" applyAlignment="1">
      <alignment vertical="center"/>
    </xf>
    <xf numFmtId="170" fontId="20" fillId="0" borderId="26" xfId="3" applyFont="1" applyBorder="1" applyAlignment="1">
      <alignment vertical="center"/>
    </xf>
    <xf numFmtId="169" fontId="22" fillId="0" borderId="0" xfId="5" quotePrefix="1" applyNumberFormat="1" applyFont="1" applyBorder="1" applyAlignment="1" applyProtection="1">
      <alignment horizontal="left"/>
    </xf>
    <xf numFmtId="0" fontId="21" fillId="0" borderId="57" xfId="0" applyFont="1" applyBorder="1" applyAlignment="1">
      <alignment vertical="center"/>
    </xf>
    <xf numFmtId="0" fontId="21" fillId="0" borderId="57" xfId="0" applyFont="1" applyBorder="1"/>
    <xf numFmtId="170" fontId="20" fillId="0" borderId="56" xfId="3" applyFont="1" applyBorder="1" applyAlignment="1">
      <alignment vertical="center"/>
    </xf>
    <xf numFmtId="169" fontId="24" fillId="0" borderId="21" xfId="5" quotePrefix="1" applyNumberFormat="1" applyFont="1" applyBorder="1" applyAlignment="1" applyProtection="1">
      <alignment horizontal="left"/>
    </xf>
    <xf numFmtId="0" fontId="21" fillId="0" borderId="28" xfId="0" applyFont="1" applyBorder="1" applyAlignment="1">
      <alignment vertical="center"/>
    </xf>
    <xf numFmtId="9" fontId="24" fillId="0" borderId="28" xfId="2" applyFont="1" applyBorder="1"/>
    <xf numFmtId="173" fontId="24" fillId="0" borderId="28" xfId="2" applyNumberFormat="1" applyFont="1" applyBorder="1"/>
    <xf numFmtId="10" fontId="24" fillId="0" borderId="28" xfId="2" applyNumberFormat="1" applyFont="1" applyBorder="1"/>
    <xf numFmtId="170" fontId="24" fillId="0" borderId="28" xfId="0" applyNumberFormat="1" applyFont="1" applyBorder="1"/>
    <xf numFmtId="0" fontId="21" fillId="0" borderId="52" xfId="0" applyFont="1" applyBorder="1" applyAlignment="1">
      <alignment vertical="center"/>
    </xf>
    <xf numFmtId="0" fontId="21" fillId="0" borderId="52" xfId="0" applyFont="1" applyBorder="1"/>
    <xf numFmtId="0" fontId="21" fillId="0" borderId="49" xfId="0" applyFont="1" applyBorder="1"/>
    <xf numFmtId="0" fontId="20" fillId="0" borderId="25" xfId="0" applyFont="1" applyBorder="1" applyAlignment="1">
      <alignment vertical="center"/>
    </xf>
    <xf numFmtId="170" fontId="20" fillId="0" borderId="26" xfId="0" applyNumberFormat="1" applyFont="1" applyBorder="1"/>
    <xf numFmtId="170" fontId="20" fillId="0" borderId="56" xfId="0" applyNumberFormat="1" applyFont="1" applyBorder="1"/>
    <xf numFmtId="169" fontId="24" fillId="0" borderId="21" xfId="5" quotePrefix="1" applyNumberFormat="1" applyFont="1" applyBorder="1" applyAlignment="1" applyProtection="1">
      <alignment horizontal="left" wrapText="1"/>
    </xf>
    <xf numFmtId="9" fontId="21" fillId="0" borderId="28" xfId="2" applyFont="1" applyBorder="1"/>
    <xf numFmtId="0" fontId="28" fillId="0" borderId="0" xfId="5" applyFont="1"/>
    <xf numFmtId="170" fontId="20" fillId="0" borderId="29" xfId="0" applyNumberFormat="1" applyFont="1" applyBorder="1"/>
    <xf numFmtId="9" fontId="21" fillId="0" borderId="52" xfId="2" applyFont="1" applyBorder="1"/>
    <xf numFmtId="170" fontId="20" fillId="0" borderId="49" xfId="0" applyNumberFormat="1" applyFont="1" applyBorder="1"/>
    <xf numFmtId="0" fontId="21" fillId="0" borderId="58" xfId="5" applyFont="1" applyBorder="1"/>
    <xf numFmtId="169" fontId="22" fillId="0" borderId="58" xfId="5" quotePrefix="1" applyNumberFormat="1" applyFont="1" applyBorder="1" applyAlignment="1" applyProtection="1">
      <alignment horizontal="left"/>
    </xf>
    <xf numFmtId="0" fontId="21" fillId="0" borderId="58" xfId="0" applyFont="1" applyBorder="1" applyAlignment="1">
      <alignment vertical="center"/>
    </xf>
    <xf numFmtId="0" fontId="21" fillId="0" borderId="58" xfId="0" applyFont="1" applyBorder="1"/>
    <xf numFmtId="170" fontId="20" fillId="0" borderId="58" xfId="0" applyNumberFormat="1" applyFont="1" applyBorder="1"/>
    <xf numFmtId="0" fontId="21" fillId="0" borderId="0" xfId="5" applyFont="1" applyBorder="1"/>
    <xf numFmtId="0" fontId="21" fillId="0" borderId="0" xfId="0" applyFont="1" applyBorder="1" applyAlignment="1">
      <alignment vertical="center"/>
    </xf>
    <xf numFmtId="170" fontId="20" fillId="0" borderId="0" xfId="0" applyNumberFormat="1" applyFont="1" applyBorder="1"/>
    <xf numFmtId="0" fontId="28" fillId="0" borderId="0" xfId="0" applyFont="1" applyBorder="1"/>
    <xf numFmtId="0" fontId="21" fillId="0" borderId="0" xfId="0" applyFont="1"/>
    <xf numFmtId="0" fontId="28" fillId="0" borderId="0" xfId="0" applyFont="1"/>
    <xf numFmtId="168" fontId="4" fillId="0" borderId="0" xfId="8" applyNumberFormat="1" applyFont="1" applyAlignment="1" applyProtection="1">
      <alignment horizontal="center" vertical="center"/>
    </xf>
    <xf numFmtId="0" fontId="29" fillId="0" borderId="0" xfId="0" applyFont="1" applyAlignment="1">
      <alignment horizontal="center" vertical="center" wrapText="1"/>
    </xf>
    <xf numFmtId="0" fontId="29" fillId="0" borderId="0" xfId="0" quotePrefix="1" applyFont="1" applyAlignment="1">
      <alignment horizontal="center" vertical="center" wrapText="1"/>
    </xf>
    <xf numFmtId="0" fontId="13" fillId="0" borderId="0" xfId="0" applyFont="1" applyAlignment="1">
      <alignment horizontal="center" vertical="center"/>
    </xf>
    <xf numFmtId="0" fontId="13" fillId="0" borderId="0" xfId="0" quotePrefix="1" applyFont="1" applyAlignment="1">
      <alignment horizontal="center" vertical="center"/>
    </xf>
    <xf numFmtId="170" fontId="13" fillId="0" borderId="0" xfId="3" quotePrefix="1" applyFont="1" applyAlignment="1">
      <alignment horizontal="center" vertical="center"/>
    </xf>
    <xf numFmtId="172" fontId="13" fillId="11" borderId="24" xfId="9" applyNumberFormat="1" applyFont="1" applyFill="1" applyBorder="1" applyAlignment="1" applyProtection="1">
      <alignment horizontal="center" vertical="center"/>
    </xf>
    <xf numFmtId="169" fontId="13" fillId="11" borderId="25" xfId="9" applyNumberFormat="1" applyFont="1" applyFill="1" applyBorder="1" applyAlignment="1" applyProtection="1">
      <alignment horizontal="center" vertical="center"/>
    </xf>
    <xf numFmtId="170" fontId="13" fillId="11" borderId="25" xfId="3" applyFont="1" applyFill="1" applyBorder="1" applyAlignment="1" applyProtection="1">
      <alignment horizontal="center" vertical="center"/>
    </xf>
    <xf numFmtId="170" fontId="13" fillId="11" borderId="25" xfId="3" applyFont="1" applyFill="1" applyBorder="1" applyAlignment="1" applyProtection="1">
      <alignment horizontal="center" vertical="center" wrapText="1"/>
    </xf>
    <xf numFmtId="170" fontId="13" fillId="11" borderId="26" xfId="3" applyFont="1" applyFill="1" applyBorder="1" applyAlignment="1" applyProtection="1">
      <alignment horizontal="center" vertical="center" wrapText="1"/>
    </xf>
    <xf numFmtId="0" fontId="13" fillId="0" borderId="59" xfId="0" applyFont="1" applyBorder="1" applyAlignment="1">
      <alignment horizontal="center" vertical="center"/>
    </xf>
    <xf numFmtId="0" fontId="13" fillId="0" borderId="60" xfId="0" applyFont="1" applyBorder="1" applyAlignment="1">
      <alignment horizontal="center" vertical="center"/>
    </xf>
    <xf numFmtId="170" fontId="13" fillId="0" borderId="60" xfId="3" applyFont="1" applyBorder="1" applyAlignment="1">
      <alignment horizontal="center" vertical="center"/>
    </xf>
    <xf numFmtId="170" fontId="14" fillId="0" borderId="61" xfId="3" applyFont="1" applyBorder="1" applyAlignment="1">
      <alignment vertical="center"/>
    </xf>
    <xf numFmtId="0" fontId="13" fillId="0" borderId="8" xfId="0" applyFont="1" applyBorder="1" applyAlignment="1">
      <alignment horizontal="right" vertical="center"/>
    </xf>
    <xf numFmtId="0" fontId="13" fillId="0" borderId="12" xfId="0" applyFont="1" applyBorder="1" applyAlignment="1">
      <alignment vertical="center"/>
    </xf>
    <xf numFmtId="170" fontId="14" fillId="0" borderId="12" xfId="3" applyFont="1" applyBorder="1" applyAlignment="1">
      <alignment horizontal="center" vertical="center"/>
    </xf>
    <xf numFmtId="0" fontId="14" fillId="0" borderId="12" xfId="0" applyFont="1" applyBorder="1" applyAlignment="1">
      <alignment vertical="center"/>
    </xf>
    <xf numFmtId="170" fontId="14" fillId="0" borderId="12" xfId="3" applyFont="1" applyBorder="1" applyAlignment="1">
      <alignment vertical="center"/>
    </xf>
    <xf numFmtId="170" fontId="14" fillId="0" borderId="13" xfId="3" applyFont="1" applyBorder="1" applyAlignment="1">
      <alignment vertical="center"/>
    </xf>
    <xf numFmtId="0" fontId="14" fillId="0" borderId="8" xfId="0" applyFont="1" applyBorder="1" applyAlignment="1">
      <alignment horizontal="right" vertical="center"/>
    </xf>
    <xf numFmtId="0" fontId="14" fillId="0" borderId="12" xfId="0" applyFont="1" applyBorder="1" applyAlignment="1">
      <alignment vertical="center" wrapText="1"/>
    </xf>
    <xf numFmtId="0" fontId="14" fillId="0" borderId="12" xfId="0" applyFont="1" applyBorder="1" applyAlignment="1">
      <alignment horizontal="center" vertical="center"/>
    </xf>
    <xf numFmtId="170" fontId="13" fillId="0" borderId="13" xfId="3" applyFont="1" applyBorder="1" applyAlignment="1">
      <alignment vertical="center"/>
    </xf>
    <xf numFmtId="170" fontId="14" fillId="0" borderId="28" xfId="3" applyFont="1" applyFill="1" applyBorder="1" applyAlignment="1">
      <alignment vertical="center" wrapText="1"/>
    </xf>
    <xf numFmtId="0" fontId="13" fillId="0" borderId="12" xfId="0" applyFont="1" applyBorder="1" applyAlignment="1">
      <alignment vertical="center" wrapText="1"/>
    </xf>
    <xf numFmtId="170" fontId="14" fillId="0" borderId="12" xfId="3" applyFont="1" applyBorder="1" applyAlignment="1">
      <alignment horizontal="center" vertical="center" wrapText="1"/>
    </xf>
    <xf numFmtId="0" fontId="14" fillId="0" borderId="12" xfId="0" applyFont="1" applyBorder="1" applyAlignment="1">
      <alignment horizontal="left" vertical="center"/>
    </xf>
    <xf numFmtId="170" fontId="14" fillId="0" borderId="12" xfId="3" applyFont="1" applyBorder="1" applyAlignment="1">
      <alignment horizontal="right" vertical="center"/>
    </xf>
    <xf numFmtId="0" fontId="13" fillId="0" borderId="12" xfId="0" applyFont="1" applyBorder="1" applyAlignment="1">
      <alignment horizontal="left" vertical="center"/>
    </xf>
    <xf numFmtId="0" fontId="13" fillId="0" borderId="62" xfId="0" applyFont="1" applyBorder="1" applyAlignment="1">
      <alignment horizontal="right" vertical="center"/>
    </xf>
    <xf numFmtId="0" fontId="13" fillId="0" borderId="63" xfId="0" applyFont="1" applyBorder="1" applyAlignment="1">
      <alignment horizontal="left" vertical="center"/>
    </xf>
    <xf numFmtId="170" fontId="14" fillId="0" borderId="63" xfId="3" applyFont="1" applyBorder="1" applyAlignment="1">
      <alignment horizontal="center" vertical="center" wrapText="1"/>
    </xf>
    <xf numFmtId="0" fontId="14" fillId="0" borderId="63" xfId="0" applyFont="1" applyBorder="1" applyAlignment="1">
      <alignment horizontal="center" vertical="center"/>
    </xf>
    <xf numFmtId="170" fontId="14" fillId="0" borderId="63" xfId="3" applyFont="1" applyBorder="1" applyAlignment="1">
      <alignment horizontal="right" vertical="center"/>
    </xf>
    <xf numFmtId="170" fontId="14" fillId="0" borderId="63" xfId="3" applyFont="1" applyBorder="1" applyAlignment="1">
      <alignment vertical="center"/>
    </xf>
    <xf numFmtId="170" fontId="13" fillId="0" borderId="64" xfId="3" applyFont="1" applyBorder="1" applyAlignment="1">
      <alignment vertical="center"/>
    </xf>
    <xf numFmtId="0" fontId="14" fillId="12" borderId="24" xfId="0" applyFont="1" applyFill="1" applyBorder="1" applyAlignment="1">
      <alignment horizontal="right" vertical="center"/>
    </xf>
    <xf numFmtId="0" fontId="13" fillId="12" borderId="25" xfId="0" applyFont="1" applyFill="1" applyBorder="1" applyAlignment="1">
      <alignment vertical="center"/>
    </xf>
    <xf numFmtId="170" fontId="14" fillId="12" borderId="25" xfId="3" applyFont="1" applyFill="1" applyBorder="1" applyAlignment="1">
      <alignment horizontal="center" vertical="center" wrapText="1"/>
    </xf>
    <xf numFmtId="0" fontId="14" fillId="12" borderId="25" xfId="0" applyFont="1" applyFill="1" applyBorder="1" applyAlignment="1">
      <alignment horizontal="center" vertical="center"/>
    </xf>
    <xf numFmtId="170" fontId="14" fillId="12" borderId="25" xfId="3" applyFont="1" applyFill="1" applyBorder="1" applyAlignment="1">
      <alignment vertical="center"/>
    </xf>
    <xf numFmtId="169" fontId="4" fillId="10" borderId="3" xfId="0" applyNumberFormat="1" applyFont="1" applyFill="1" applyBorder="1" applyAlignment="1" applyProtection="1">
      <alignment horizontal="left" vertical="center" wrapText="1"/>
    </xf>
    <xf numFmtId="169" fontId="14" fillId="0" borderId="21" xfId="0" applyNumberFormat="1" applyFont="1" applyFill="1" applyBorder="1" applyAlignment="1" applyProtection="1">
      <alignment vertical="center" wrapText="1"/>
    </xf>
    <xf numFmtId="10" fontId="14" fillId="0" borderId="21" xfId="0" applyNumberFormat="1" applyFont="1" applyFill="1" applyBorder="1" applyAlignment="1">
      <alignment horizontal="center" vertical="center" wrapText="1"/>
    </xf>
    <xf numFmtId="10" fontId="15" fillId="10" borderId="3" xfId="2" applyNumberFormat="1" applyFont="1" applyFill="1" applyBorder="1" applyAlignment="1" applyProtection="1">
      <alignment horizontal="center" vertical="center" wrapText="1"/>
    </xf>
    <xf numFmtId="10" fontId="15" fillId="0" borderId="3" xfId="2" applyNumberFormat="1" applyFont="1" applyFill="1" applyBorder="1" applyAlignment="1" applyProtection="1">
      <alignment vertical="center" wrapText="1"/>
    </xf>
    <xf numFmtId="169" fontId="4" fillId="0" borderId="0" xfId="0" applyNumberFormat="1" applyFont="1" applyBorder="1" applyAlignment="1" applyProtection="1">
      <alignment horizontal="right" vertical="center"/>
    </xf>
    <xf numFmtId="169" fontId="4" fillId="0" borderId="0" xfId="0" applyNumberFormat="1" applyFont="1" applyBorder="1" applyAlignment="1" applyProtection="1">
      <alignment vertical="center"/>
    </xf>
    <xf numFmtId="170" fontId="15" fillId="0" borderId="0" xfId="3" applyFont="1" applyBorder="1" applyAlignment="1" applyProtection="1">
      <alignment vertical="center"/>
    </xf>
    <xf numFmtId="169" fontId="15" fillId="0" borderId="0" xfId="0" applyNumberFormat="1" applyFont="1" applyBorder="1" applyAlignment="1" applyProtection="1">
      <alignment vertical="center"/>
    </xf>
    <xf numFmtId="170" fontId="4" fillId="0" borderId="0" xfId="3" applyFont="1" applyBorder="1" applyAlignment="1" applyProtection="1">
      <alignment vertical="center"/>
    </xf>
    <xf numFmtId="169" fontId="16" fillId="0" borderId="0" xfId="0" applyNumberFormat="1" applyFont="1" applyBorder="1" applyAlignment="1" applyProtection="1">
      <alignment horizontal="right" vertical="center"/>
    </xf>
    <xf numFmtId="169" fontId="14" fillId="0" borderId="0" xfId="0" applyNumberFormat="1" applyFont="1" applyBorder="1" applyAlignment="1" applyProtection="1">
      <alignment vertical="center"/>
    </xf>
    <xf numFmtId="170" fontId="14" fillId="0" borderId="0" xfId="3" applyFont="1" applyBorder="1" applyAlignment="1" applyProtection="1">
      <alignment vertical="center"/>
    </xf>
    <xf numFmtId="169" fontId="17" fillId="0" borderId="0" xfId="0" applyNumberFormat="1" applyFont="1" applyBorder="1" applyAlignment="1" applyProtection="1">
      <alignment vertical="center"/>
    </xf>
    <xf numFmtId="170" fontId="30" fillId="0" borderId="0" xfId="3" applyFont="1" applyBorder="1" applyAlignment="1" applyProtection="1">
      <alignment vertical="center"/>
    </xf>
    <xf numFmtId="169" fontId="15" fillId="0" borderId="0" xfId="0" applyNumberFormat="1" applyFont="1" applyBorder="1" applyAlignment="1" applyProtection="1">
      <alignment horizontal="right" vertical="center"/>
    </xf>
    <xf numFmtId="0" fontId="20" fillId="0" borderId="0" xfId="0" applyFont="1" applyFill="1" applyAlignment="1">
      <alignment horizontal="center"/>
    </xf>
    <xf numFmtId="0" fontId="21" fillId="0" borderId="0" xfId="0" applyFont="1" applyFill="1" applyAlignment="1">
      <alignment horizontal="center"/>
    </xf>
    <xf numFmtId="0" fontId="20" fillId="0" borderId="0" xfId="0" applyFont="1" applyFill="1" applyAlignment="1">
      <alignment horizontal="center" vertical="center" wrapText="1"/>
    </xf>
    <xf numFmtId="0" fontId="19" fillId="0" borderId="0" xfId="0" applyFont="1" applyFill="1"/>
    <xf numFmtId="0" fontId="9" fillId="0" borderId="45" xfId="0" applyFont="1" applyFill="1" applyBorder="1" applyAlignment="1">
      <alignment horizont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4" fontId="22" fillId="0" borderId="25" xfId="0" applyNumberFormat="1" applyFont="1" applyFill="1" applyBorder="1" applyAlignment="1">
      <alignment horizontal="center" vertical="center"/>
    </xf>
    <xf numFmtId="0" fontId="22" fillId="0" borderId="26" xfId="0" quotePrefix="1" applyFont="1" applyFill="1" applyBorder="1" applyAlignment="1">
      <alignment horizontal="center" vertical="center"/>
    </xf>
    <xf numFmtId="0" fontId="29" fillId="0" borderId="27" xfId="0" applyFont="1" applyFill="1" applyBorder="1" applyAlignment="1">
      <alignment horizontal="center" vertical="center"/>
    </xf>
    <xf numFmtId="0" fontId="22" fillId="0" borderId="28" xfId="0" applyFont="1" applyFill="1" applyBorder="1"/>
    <xf numFmtId="0" fontId="9" fillId="0" borderId="28" xfId="0" applyFont="1" applyFill="1" applyBorder="1" applyAlignment="1">
      <alignment horizontal="center" vertical="center"/>
    </xf>
    <xf numFmtId="4" fontId="9" fillId="0" borderId="28" xfId="0" applyNumberFormat="1" applyFont="1" applyFill="1" applyBorder="1" applyAlignment="1">
      <alignment horizontal="center" vertical="center"/>
    </xf>
    <xf numFmtId="0" fontId="9" fillId="0" borderId="29" xfId="0" quotePrefix="1" applyFont="1" applyFill="1" applyBorder="1" applyAlignment="1">
      <alignment horizontal="center" vertical="center"/>
    </xf>
    <xf numFmtId="0" fontId="22" fillId="0" borderId="27" xfId="0" applyFont="1" applyFill="1" applyBorder="1" applyAlignment="1">
      <alignment horizontal="right"/>
    </xf>
    <xf numFmtId="0" fontId="24" fillId="0" borderId="28" xfId="0" applyFont="1" applyFill="1" applyBorder="1" applyAlignment="1">
      <alignment horizontal="center"/>
    </xf>
    <xf numFmtId="0" fontId="24" fillId="0" borderId="28" xfId="0" applyFont="1" applyFill="1" applyBorder="1"/>
    <xf numFmtId="4" fontId="24" fillId="0" borderId="28" xfId="0" applyNumberFormat="1" applyFont="1" applyFill="1" applyBorder="1"/>
    <xf numFmtId="0" fontId="24" fillId="0" borderId="29" xfId="0" applyFont="1" applyFill="1" applyBorder="1"/>
    <xf numFmtId="0" fontId="24" fillId="0" borderId="27" xfId="0" applyFont="1" applyFill="1" applyBorder="1" applyAlignment="1">
      <alignment horizontal="right"/>
    </xf>
    <xf numFmtId="4" fontId="24" fillId="0" borderId="28" xfId="0" applyNumberFormat="1" applyFont="1" applyBorder="1" applyAlignment="1">
      <alignment horizontal="right" vertical="center"/>
    </xf>
    <xf numFmtId="4" fontId="24" fillId="0" borderId="28" xfId="0" applyNumberFormat="1" applyFont="1" applyFill="1" applyBorder="1" applyAlignment="1">
      <alignment horizontal="center"/>
    </xf>
    <xf numFmtId="170" fontId="24" fillId="0" borderId="28" xfId="3" applyFont="1" applyFill="1" applyBorder="1"/>
    <xf numFmtId="170" fontId="20" fillId="0" borderId="29" xfId="0" applyNumberFormat="1" applyFont="1" applyFill="1" applyBorder="1"/>
    <xf numFmtId="170" fontId="24" fillId="0" borderId="28" xfId="3" applyFont="1" applyFill="1" applyBorder="1" applyAlignment="1">
      <alignment horizontal="center"/>
    </xf>
    <xf numFmtId="0" fontId="29" fillId="0" borderId="29" xfId="0" quotePrefix="1" applyFont="1" applyFill="1" applyBorder="1" applyAlignment="1">
      <alignment horizontal="center" vertical="center"/>
    </xf>
    <xf numFmtId="0" fontId="21" fillId="0" borderId="29" xfId="0" applyFont="1" applyFill="1" applyBorder="1"/>
    <xf numFmtId="0" fontId="24" fillId="0" borderId="27" xfId="0" applyFont="1" applyBorder="1" applyAlignment="1">
      <alignment horizontal="right" vertical="center"/>
    </xf>
    <xf numFmtId="0" fontId="24" fillId="0" borderId="0" xfId="0" applyFont="1" applyFill="1" applyBorder="1" applyAlignment="1">
      <alignment horizontal="left" wrapText="1"/>
    </xf>
    <xf numFmtId="171" fontId="24" fillId="0" borderId="28" xfId="0" applyNumberFormat="1" applyFont="1" applyBorder="1" applyAlignment="1">
      <alignment horizontal="right" vertical="center"/>
    </xf>
    <xf numFmtId="0" fontId="24" fillId="0" borderId="28" xfId="0" applyFont="1" applyBorder="1" applyAlignment="1">
      <alignment horizontal="center" vertical="center"/>
    </xf>
    <xf numFmtId="40" fontId="24" fillId="0" borderId="28" xfId="0" applyNumberFormat="1" applyFont="1" applyBorder="1" applyAlignment="1">
      <alignment horizontal="center" vertical="center"/>
    </xf>
    <xf numFmtId="170" fontId="24" fillId="0" borderId="29" xfId="3" applyFont="1" applyBorder="1"/>
    <xf numFmtId="0" fontId="24" fillId="0" borderId="27" xfId="0" applyFont="1" applyBorder="1" applyAlignment="1">
      <alignment horizontal="right"/>
    </xf>
    <xf numFmtId="0" fontId="24" fillId="0" borderId="28" xfId="0" applyFont="1" applyBorder="1"/>
    <xf numFmtId="4" fontId="24" fillId="0" borderId="28" xfId="0" applyNumberFormat="1" applyFont="1" applyBorder="1" applyAlignment="1">
      <alignment horizontal="center" vertical="center"/>
    </xf>
    <xf numFmtId="4" fontId="24" fillId="0" borderId="28" xfId="0" applyNumberFormat="1" applyFont="1" applyBorder="1" applyAlignment="1">
      <alignment vertical="center"/>
    </xf>
    <xf numFmtId="0" fontId="24" fillId="0" borderId="28" xfId="0" applyFont="1" applyBorder="1" applyAlignment="1">
      <alignment horizontal="left"/>
    </xf>
    <xf numFmtId="0" fontId="22" fillId="0" borderId="28" xfId="0" applyFont="1" applyFill="1" applyBorder="1" applyAlignment="1">
      <alignment horizontal="left"/>
    </xf>
    <xf numFmtId="4" fontId="24" fillId="0" borderId="28" xfId="3" applyNumberFormat="1" applyFont="1" applyFill="1" applyBorder="1"/>
    <xf numFmtId="0" fontId="24" fillId="0" borderId="28" xfId="0" applyFont="1" applyFill="1" applyBorder="1" applyAlignment="1">
      <alignment horizontal="left"/>
    </xf>
    <xf numFmtId="4" fontId="24" fillId="0" borderId="28" xfId="3" applyNumberFormat="1" applyFont="1" applyFill="1" applyBorder="1" applyAlignment="1">
      <alignment horizontal="center"/>
    </xf>
    <xf numFmtId="0" fontId="24" fillId="0" borderId="0" xfId="0" applyFont="1" applyFill="1" applyBorder="1" applyAlignment="1">
      <alignment horizontal="left"/>
    </xf>
    <xf numFmtId="0" fontId="24" fillId="0" borderId="28" xfId="0" applyFont="1" applyFill="1" applyBorder="1" applyAlignment="1">
      <alignment horizontal="left" vertical="center" wrapText="1"/>
    </xf>
    <xf numFmtId="0" fontId="22" fillId="0" borderId="0" xfId="0" applyFont="1" applyFill="1" applyBorder="1" applyAlignment="1">
      <alignment horizontal="left"/>
    </xf>
    <xf numFmtId="0" fontId="24" fillId="0" borderId="27" xfId="0" applyFont="1" applyBorder="1" applyAlignment="1" applyProtection="1">
      <alignment horizontal="right"/>
    </xf>
    <xf numFmtId="0" fontId="0" fillId="0" borderId="0" xfId="0" applyFill="1"/>
    <xf numFmtId="170" fontId="24" fillId="0" borderId="28" xfId="3" applyFont="1" applyFill="1" applyBorder="1" applyAlignment="1">
      <alignment horizontal="center" vertical="center"/>
    </xf>
    <xf numFmtId="0" fontId="24" fillId="0" borderId="51" xfId="0" applyFont="1" applyFill="1" applyBorder="1" applyAlignment="1">
      <alignment horizontal="right" vertical="center"/>
    </xf>
    <xf numFmtId="0" fontId="24" fillId="0" borderId="45" xfId="0" applyFont="1" applyFill="1" applyBorder="1" applyAlignment="1">
      <alignment horizontal="left"/>
    </xf>
    <xf numFmtId="170" fontId="24" fillId="0" borderId="52" xfId="3" applyFont="1" applyFill="1" applyBorder="1" applyAlignment="1">
      <alignment horizontal="center"/>
    </xf>
    <xf numFmtId="0" fontId="24" fillId="0" borderId="52" xfId="0" applyFont="1" applyFill="1" applyBorder="1" applyAlignment="1">
      <alignment horizontal="center"/>
    </xf>
    <xf numFmtId="4" fontId="24" fillId="0" borderId="52" xfId="3" applyNumberFormat="1" applyFont="1" applyFill="1" applyBorder="1" applyAlignment="1">
      <alignment horizontal="center"/>
    </xf>
    <xf numFmtId="170" fontId="24" fillId="0" borderId="52" xfId="3" applyFont="1" applyFill="1" applyBorder="1"/>
    <xf numFmtId="170" fontId="20" fillId="0" borderId="49" xfId="0" applyNumberFormat="1" applyFont="1" applyFill="1" applyBorder="1"/>
    <xf numFmtId="0" fontId="22" fillId="0" borderId="27" xfId="0" applyFont="1" applyFill="1" applyBorder="1" applyAlignment="1">
      <alignment horizontal="right" wrapText="1"/>
    </xf>
    <xf numFmtId="170" fontId="24" fillId="0" borderId="28" xfId="3" applyFont="1" applyFill="1" applyBorder="1" applyAlignment="1"/>
    <xf numFmtId="170" fontId="20" fillId="0" borderId="29" xfId="3" applyFont="1" applyFill="1" applyBorder="1"/>
    <xf numFmtId="0" fontId="22" fillId="0" borderId="28" xfId="0" applyFont="1" applyFill="1" applyBorder="1" applyAlignment="1">
      <alignment horizontal="justify" vertical="center"/>
    </xf>
    <xf numFmtId="0" fontId="24" fillId="0" borderId="27" xfId="5" applyFont="1" applyBorder="1" applyAlignment="1">
      <alignment horizontal="right" vertical="center"/>
    </xf>
    <xf numFmtId="4" fontId="31" fillId="0" borderId="28" xfId="0" applyNumberFormat="1" applyFont="1" applyBorder="1" applyAlignment="1">
      <alignment horizontal="right" vertical="center"/>
    </xf>
    <xf numFmtId="4" fontId="31" fillId="0" borderId="28" xfId="0" applyNumberFormat="1" applyFont="1" applyBorder="1" applyAlignment="1">
      <alignment horizontal="center" vertical="center"/>
    </xf>
    <xf numFmtId="0" fontId="24" fillId="0" borderId="51" xfId="5" applyFont="1" applyBorder="1" applyAlignment="1">
      <alignment horizontal="right" vertical="center"/>
    </xf>
    <xf numFmtId="0" fontId="24" fillId="0" borderId="52" xfId="0" applyFont="1" applyFill="1" applyBorder="1" applyAlignment="1">
      <alignment horizontal="left" vertical="center" wrapText="1"/>
    </xf>
    <xf numFmtId="4" fontId="31" fillId="0" borderId="52" xfId="0" applyNumberFormat="1" applyFont="1" applyBorder="1" applyAlignment="1">
      <alignment horizontal="right" vertical="center"/>
    </xf>
    <xf numFmtId="4" fontId="31" fillId="0" borderId="52" xfId="0" applyNumberFormat="1" applyFont="1" applyBorder="1" applyAlignment="1">
      <alignment horizontal="center" vertical="center"/>
    </xf>
    <xf numFmtId="170" fontId="24" fillId="0" borderId="52" xfId="3" applyFont="1" applyFill="1" applyBorder="1" applyAlignment="1">
      <alignment horizontal="center" vertical="center"/>
    </xf>
    <xf numFmtId="4" fontId="24" fillId="0" borderId="52" xfId="0" applyNumberFormat="1" applyFont="1" applyBorder="1" applyAlignment="1">
      <alignment vertical="center"/>
    </xf>
    <xf numFmtId="0" fontId="22" fillId="0" borderId="28" xfId="0" applyFont="1" applyBorder="1" applyAlignment="1">
      <alignment horizontal="left"/>
    </xf>
    <xf numFmtId="0" fontId="22" fillId="0" borderId="27" xfId="0" applyFont="1" applyBorder="1" applyAlignment="1">
      <alignment horizontal="right" vertical="center" wrapText="1"/>
    </xf>
    <xf numFmtId="0" fontId="22" fillId="0" borderId="28" xfId="0" applyFont="1" applyBorder="1" applyAlignment="1">
      <alignment horizontal="justify" vertical="center" wrapText="1"/>
    </xf>
    <xf numFmtId="4" fontId="24" fillId="0" borderId="28" xfId="3" applyNumberFormat="1" applyFont="1" applyBorder="1" applyAlignment="1">
      <alignment horizontal="center" vertical="center" wrapText="1"/>
    </xf>
    <xf numFmtId="0" fontId="24" fillId="0" borderId="28" xfId="0" applyFont="1" applyBorder="1" applyAlignment="1">
      <alignment horizontal="center" vertical="center" wrapText="1"/>
    </xf>
    <xf numFmtId="170" fontId="24" fillId="0" borderId="28" xfId="3" applyFont="1" applyBorder="1" applyAlignment="1" applyProtection="1">
      <alignment vertical="center" wrapText="1"/>
    </xf>
    <xf numFmtId="170" fontId="20" fillId="0" borderId="29" xfId="3" applyFont="1" applyBorder="1" applyAlignment="1">
      <alignment vertical="center" wrapText="1"/>
    </xf>
    <xf numFmtId="0" fontId="24" fillId="0" borderId="24" xfId="10" applyFont="1" applyBorder="1" applyAlignment="1">
      <alignment horizontal="right"/>
    </xf>
    <xf numFmtId="0" fontId="20" fillId="0" borderId="25" xfId="0" quotePrefix="1" applyFont="1" applyBorder="1" applyAlignment="1">
      <alignment horizontal="center"/>
    </xf>
    <xf numFmtId="171" fontId="24" fillId="0" borderId="25" xfId="10" applyNumberFormat="1" applyFont="1" applyBorder="1" applyAlignment="1">
      <alignment horizontal="center"/>
    </xf>
    <xf numFmtId="0" fontId="24" fillId="0" borderId="25" xfId="10" applyFont="1" applyBorder="1" applyAlignment="1">
      <alignment horizontal="center"/>
    </xf>
    <xf numFmtId="4" fontId="24" fillId="0" borderId="25" xfId="10" applyNumberFormat="1" applyFont="1" applyBorder="1"/>
    <xf numFmtId="40" fontId="24" fillId="0" borderId="25" xfId="10" applyNumberFormat="1" applyFont="1" applyBorder="1"/>
    <xf numFmtId="0" fontId="24" fillId="0" borderId="27" xfId="10" applyFont="1" applyBorder="1" applyAlignment="1">
      <alignment horizontal="right"/>
    </xf>
    <xf numFmtId="0" fontId="20" fillId="0" borderId="28" xfId="0" quotePrefix="1" applyFont="1" applyBorder="1" applyAlignment="1">
      <alignment horizontal="center"/>
    </xf>
    <xf numFmtId="171" fontId="24" fillId="0" borderId="28" xfId="10" applyNumberFormat="1" applyFont="1" applyBorder="1" applyAlignment="1">
      <alignment horizontal="center"/>
    </xf>
    <xf numFmtId="0" fontId="24" fillId="0" borderId="28" xfId="10" applyFont="1" applyBorder="1" applyAlignment="1">
      <alignment horizontal="center"/>
    </xf>
    <xf numFmtId="4" fontId="24" fillId="0" borderId="28" xfId="10" applyNumberFormat="1" applyFont="1" applyBorder="1"/>
    <xf numFmtId="40" fontId="24" fillId="0" borderId="28" xfId="10" applyNumberFormat="1" applyFont="1" applyBorder="1"/>
    <xf numFmtId="4" fontId="21" fillId="0" borderId="28" xfId="0" applyNumberFormat="1" applyFont="1" applyBorder="1" applyAlignment="1">
      <alignment horizontal="center"/>
    </xf>
    <xf numFmtId="10" fontId="24" fillId="0" borderId="0" xfId="0" applyNumberFormat="1" applyFont="1" applyFill="1" applyBorder="1" applyAlignment="1">
      <alignment horizontal="center"/>
    </xf>
    <xf numFmtId="0" fontId="24" fillId="0" borderId="51" xfId="0" applyFont="1" applyBorder="1"/>
    <xf numFmtId="0" fontId="24" fillId="0" borderId="52" xfId="0" applyFont="1" applyBorder="1"/>
    <xf numFmtId="4" fontId="24" fillId="0" borderId="52" xfId="0" applyNumberFormat="1" applyFont="1" applyBorder="1" applyAlignment="1">
      <alignment horizontal="center"/>
    </xf>
    <xf numFmtId="9" fontId="24" fillId="0" borderId="52" xfId="2" applyNumberFormat="1" applyFont="1" applyBorder="1" applyAlignment="1">
      <alignment horizontal="centerContinuous"/>
    </xf>
    <xf numFmtId="170" fontId="24" fillId="0" borderId="52" xfId="3" applyFont="1" applyBorder="1"/>
    <xf numFmtId="4" fontId="21" fillId="0" borderId="25" xfId="0" applyNumberFormat="1" applyFont="1" applyBorder="1" applyAlignment="1">
      <alignment horizontal="center"/>
    </xf>
    <xf numFmtId="0" fontId="21" fillId="0" borderId="65" xfId="0" applyFont="1" applyBorder="1"/>
    <xf numFmtId="4" fontId="21" fillId="0" borderId="38" xfId="0" applyNumberFormat="1" applyFont="1" applyBorder="1" applyAlignment="1">
      <alignment horizontal="center"/>
    </xf>
    <xf numFmtId="0" fontId="21" fillId="0" borderId="40" xfId="0" applyFont="1" applyBorder="1" applyAlignment="1">
      <alignment vertical="center"/>
    </xf>
    <xf numFmtId="0" fontId="21" fillId="0" borderId="37" xfId="0" applyFont="1" applyBorder="1" applyAlignment="1">
      <alignment vertical="center" wrapText="1"/>
    </xf>
    <xf numFmtId="0" fontId="21" fillId="0" borderId="1" xfId="0" applyFont="1" applyBorder="1" applyAlignment="1">
      <alignment horizontal="center" vertical="center"/>
    </xf>
    <xf numFmtId="0" fontId="21" fillId="0" borderId="1" xfId="0" applyFont="1" applyBorder="1" applyAlignment="1">
      <alignment vertical="center"/>
    </xf>
    <xf numFmtId="170" fontId="20" fillId="0" borderId="66" xfId="3" applyFont="1" applyBorder="1" applyAlignment="1">
      <alignment vertical="center"/>
    </xf>
    <xf numFmtId="0" fontId="21" fillId="0" borderId="1" xfId="0" applyFont="1" applyBorder="1"/>
    <xf numFmtId="4" fontId="21" fillId="0" borderId="1" xfId="0" applyNumberFormat="1" applyFont="1" applyBorder="1" applyAlignment="1">
      <alignment horizontal="center"/>
    </xf>
    <xf numFmtId="9" fontId="21" fillId="0" borderId="1" xfId="2" applyFont="1" applyBorder="1" applyAlignment="1">
      <alignment horizontal="center"/>
    </xf>
    <xf numFmtId="170" fontId="20" fillId="0" borderId="66" xfId="3" applyFont="1" applyBorder="1"/>
    <xf numFmtId="0" fontId="21" fillId="0" borderId="67" xfId="0" applyFont="1" applyBorder="1"/>
    <xf numFmtId="4" fontId="21" fillId="0" borderId="41" xfId="0" applyNumberFormat="1" applyFont="1" applyBorder="1" applyAlignment="1">
      <alignment horizontal="center"/>
    </xf>
    <xf numFmtId="9" fontId="21" fillId="0" borderId="41" xfId="2" applyFont="1" applyBorder="1" applyAlignment="1">
      <alignment horizontal="center"/>
    </xf>
    <xf numFmtId="170" fontId="20" fillId="0" borderId="68" xfId="3" applyFont="1" applyBorder="1"/>
    <xf numFmtId="4" fontId="21" fillId="0" borderId="25" xfId="0" applyNumberFormat="1" applyFont="1" applyBorder="1" applyAlignment="1">
      <alignment horizontal="center" vertical="center"/>
    </xf>
    <xf numFmtId="9" fontId="21" fillId="0" borderId="25" xfId="2" applyFont="1" applyBorder="1" applyAlignment="1">
      <alignment horizontal="center" vertical="center"/>
    </xf>
    <xf numFmtId="0" fontId="20" fillId="0" borderId="0" xfId="0" applyFont="1" applyBorder="1" applyAlignment="1">
      <alignment vertical="center"/>
    </xf>
    <xf numFmtId="4" fontId="21" fillId="0" borderId="0" xfId="0" applyNumberFormat="1" applyFont="1" applyBorder="1" applyAlignment="1">
      <alignment horizontal="center" vertical="center"/>
    </xf>
    <xf numFmtId="9" fontId="21" fillId="0" borderId="0" xfId="2" applyFont="1" applyBorder="1" applyAlignment="1">
      <alignment horizontal="center" vertical="center"/>
    </xf>
    <xf numFmtId="170" fontId="20" fillId="0" borderId="0" xfId="3" applyFont="1" applyBorder="1" applyAlignment="1">
      <alignment vertical="center"/>
    </xf>
    <xf numFmtId="0" fontId="20" fillId="0" borderId="0" xfId="0" applyFont="1" applyBorder="1"/>
    <xf numFmtId="4" fontId="21" fillId="0" borderId="0" xfId="0" applyNumberFormat="1" applyFont="1" applyBorder="1" applyAlignment="1">
      <alignment horizontal="center"/>
    </xf>
    <xf numFmtId="9" fontId="21" fillId="0" borderId="0" xfId="2" applyFont="1" applyBorder="1" applyAlignment="1">
      <alignment horizontal="center"/>
    </xf>
    <xf numFmtId="170" fontId="20" fillId="0" borderId="0" xfId="3" applyFont="1" applyBorder="1"/>
    <xf numFmtId="0" fontId="22" fillId="0" borderId="0" xfId="0" applyFont="1" applyBorder="1"/>
    <xf numFmtId="4" fontId="24" fillId="0" borderId="0" xfId="0" applyNumberFormat="1" applyFont="1" applyBorder="1" applyAlignment="1">
      <alignment horizontal="center"/>
    </xf>
    <xf numFmtId="9" fontId="24" fillId="0" borderId="0" xfId="2" applyFont="1" applyBorder="1" applyAlignment="1">
      <alignment horizontal="center"/>
    </xf>
    <xf numFmtId="170" fontId="20" fillId="0" borderId="31" xfId="3" applyFont="1" applyBorder="1"/>
    <xf numFmtId="0" fontId="22" fillId="0" borderId="28" xfId="0" applyFont="1" applyFill="1" applyBorder="1" applyAlignment="1">
      <alignment wrapText="1"/>
    </xf>
    <xf numFmtId="0" fontId="24" fillId="0" borderId="51" xfId="0" applyFont="1" applyFill="1" applyBorder="1" applyAlignment="1">
      <alignment horizontal="right"/>
    </xf>
    <xf numFmtId="0" fontId="24" fillId="0" borderId="52" xfId="0" applyFont="1" applyFill="1" applyBorder="1" applyAlignment="1">
      <alignment horizontal="left"/>
    </xf>
    <xf numFmtId="0" fontId="20" fillId="0" borderId="25" xfId="0" applyFont="1" applyBorder="1" applyAlignment="1">
      <alignment horizontal="center"/>
    </xf>
    <xf numFmtId="0" fontId="20" fillId="0" borderId="69" xfId="0" applyFont="1" applyBorder="1" applyAlignment="1">
      <alignment horizontal="center"/>
    </xf>
    <xf numFmtId="0" fontId="20" fillId="0" borderId="31" xfId="0" applyFont="1" applyBorder="1" applyAlignment="1">
      <alignment horizontal="left" wrapText="1"/>
    </xf>
    <xf numFmtId="0" fontId="22" fillId="0" borderId="31" xfId="0" applyFont="1" applyBorder="1" applyAlignment="1">
      <alignment horizontal="center"/>
    </xf>
    <xf numFmtId="0" fontId="22" fillId="0" borderId="29" xfId="0" applyFont="1" applyBorder="1" applyAlignment="1">
      <alignment horizontal="center"/>
    </xf>
    <xf numFmtId="0" fontId="20" fillId="0" borderId="27" xfId="0" applyFont="1" applyBorder="1" applyAlignment="1">
      <alignment horizontal="center"/>
    </xf>
    <xf numFmtId="2" fontId="20" fillId="0" borderId="28" xfId="0" applyNumberFormat="1" applyFont="1" applyBorder="1"/>
    <xf numFmtId="0" fontId="24" fillId="0" borderId="28" xfId="0" applyFont="1" applyBorder="1" applyAlignment="1">
      <alignment horizontal="right"/>
    </xf>
    <xf numFmtId="4" fontId="24" fillId="0" borderId="28" xfId="3" applyNumberFormat="1" applyFont="1" applyBorder="1" applyAlignment="1">
      <alignment horizontal="distributed"/>
    </xf>
    <xf numFmtId="0" fontId="22" fillId="0" borderId="27" xfId="0" quotePrefix="1" applyFont="1" applyBorder="1" applyAlignment="1">
      <alignment horizontal="right"/>
    </xf>
    <xf numFmtId="0" fontId="22" fillId="0" borderId="28" xfId="0" applyFont="1" applyBorder="1"/>
    <xf numFmtId="171" fontId="24" fillId="0" borderId="28" xfId="0" applyNumberFormat="1" applyFont="1" applyBorder="1" applyAlignment="1">
      <alignment horizontal="right"/>
    </xf>
    <xf numFmtId="0" fontId="24" fillId="0" borderId="28" xfId="0" applyFont="1" applyBorder="1" applyAlignment="1">
      <alignment horizontal="center"/>
    </xf>
    <xf numFmtId="171" fontId="24" fillId="0" borderId="28" xfId="0" applyNumberFormat="1" applyFont="1" applyBorder="1"/>
    <xf numFmtId="0" fontId="24" fillId="0" borderId="27" xfId="0" quotePrefix="1" applyFont="1" applyBorder="1" applyAlignment="1">
      <alignment horizontal="right"/>
    </xf>
    <xf numFmtId="171" fontId="24" fillId="0" borderId="28" xfId="0" applyNumberFormat="1" applyFont="1" applyBorder="1" applyAlignment="1">
      <alignment horizontal="center"/>
    </xf>
    <xf numFmtId="0" fontId="24" fillId="0" borderId="28" xfId="0" quotePrefix="1" applyFont="1" applyBorder="1" applyAlignment="1">
      <alignment horizontal="left"/>
    </xf>
    <xf numFmtId="170" fontId="22" fillId="0" borderId="29" xfId="3" applyFont="1" applyBorder="1"/>
    <xf numFmtId="171" fontId="32" fillId="0" borderId="28" xfId="0" applyNumberFormat="1" applyFont="1" applyBorder="1" applyAlignment="1">
      <alignment horizontal="center"/>
    </xf>
    <xf numFmtId="0" fontId="22" fillId="0" borderId="28" xfId="0" quotePrefix="1" applyFont="1" applyBorder="1" applyAlignment="1">
      <alignment horizontal="left"/>
    </xf>
    <xf numFmtId="170" fontId="24" fillId="0" borderId="30" xfId="3" applyFont="1" applyFill="1" applyBorder="1"/>
    <xf numFmtId="40" fontId="32" fillId="0" borderId="28" xfId="0" applyNumberFormat="1" applyFont="1" applyBorder="1"/>
    <xf numFmtId="170" fontId="24" fillId="0" borderId="30" xfId="3" applyFont="1" applyBorder="1" applyAlignment="1">
      <alignment horizontal="center"/>
    </xf>
    <xf numFmtId="0" fontId="22" fillId="0" borderId="0" xfId="0" applyFont="1" applyFill="1" applyBorder="1" applyAlignment="1">
      <alignment horizontal="left" vertical="center"/>
    </xf>
    <xf numFmtId="171" fontId="24" fillId="0" borderId="28" xfId="0" applyNumberFormat="1" applyFont="1" applyBorder="1" applyAlignment="1">
      <alignment horizontal="center" vertical="center"/>
    </xf>
    <xf numFmtId="170" fontId="20" fillId="0" borderId="29" xfId="11" applyFont="1" applyBorder="1" applyAlignment="1">
      <alignment vertical="center"/>
    </xf>
    <xf numFmtId="0" fontId="22" fillId="0" borderId="28" xfId="0" quotePrefix="1" applyFont="1" applyBorder="1" applyAlignment="1">
      <alignment horizontal="center"/>
    </xf>
    <xf numFmtId="44" fontId="22" fillId="0" borderId="29" xfId="1" applyFont="1" applyBorder="1"/>
    <xf numFmtId="0" fontId="22" fillId="0" borderId="51" xfId="0" applyFont="1" applyBorder="1" applyAlignment="1">
      <alignment horizontal="right"/>
    </xf>
    <xf numFmtId="0" fontId="22" fillId="0" borderId="52" xfId="0" applyFont="1" applyBorder="1" applyAlignment="1">
      <alignment horizontal="left"/>
    </xf>
    <xf numFmtId="171" fontId="24" fillId="0" borderId="52" xfId="0" applyNumberFormat="1" applyFont="1" applyBorder="1" applyAlignment="1">
      <alignment horizontal="center"/>
    </xf>
    <xf numFmtId="0" fontId="24" fillId="0" borderId="52" xfId="0" applyFont="1" applyBorder="1" applyAlignment="1">
      <alignment horizontal="center"/>
    </xf>
    <xf numFmtId="40" fontId="24" fillId="0" borderId="52" xfId="0" applyNumberFormat="1" applyFont="1" applyBorder="1"/>
    <xf numFmtId="170" fontId="20" fillId="0" borderId="49" xfId="3" applyFont="1" applyBorder="1"/>
    <xf numFmtId="0" fontId="22" fillId="0" borderId="27" xfId="0" applyFont="1" applyBorder="1" applyAlignment="1">
      <alignment horizontal="right" vertical="center"/>
    </xf>
    <xf numFmtId="0" fontId="22" fillId="0" borderId="28" xfId="0" applyFont="1" applyBorder="1" applyAlignment="1">
      <alignment horizontal="left" vertical="top" wrapText="1"/>
    </xf>
    <xf numFmtId="2" fontId="24" fillId="0" borderId="28" xfId="0" applyNumberFormat="1" applyFont="1" applyBorder="1"/>
    <xf numFmtId="170" fontId="22" fillId="0" borderId="29" xfId="0" applyNumberFormat="1" applyFont="1" applyBorder="1"/>
    <xf numFmtId="0" fontId="24" fillId="0" borderId="29" xfId="0" applyFont="1" applyBorder="1"/>
    <xf numFmtId="170" fontId="32" fillId="0" borderId="28" xfId="3" applyFont="1" applyBorder="1"/>
    <xf numFmtId="171" fontId="31" fillId="0" borderId="28" xfId="0" applyNumberFormat="1" applyFont="1" applyBorder="1" applyAlignment="1">
      <alignment horizontal="center"/>
    </xf>
    <xf numFmtId="170" fontId="24" fillId="0" borderId="28" xfId="11" applyFont="1" applyBorder="1"/>
    <xf numFmtId="170" fontId="20" fillId="0" borderId="29" xfId="11" applyFont="1" applyBorder="1"/>
    <xf numFmtId="0" fontId="13" fillId="0" borderId="0" xfId="0" applyFont="1" applyAlignment="1" applyProtection="1">
      <alignment horizontal="center" vertical="center"/>
    </xf>
    <xf numFmtId="0" fontId="13" fillId="0" borderId="0" xfId="0" quotePrefix="1" applyFont="1" applyAlignment="1" applyProtection="1">
      <alignment horizontal="center" vertical="center"/>
    </xf>
    <xf numFmtId="0" fontId="13" fillId="0" borderId="0" xfId="0" applyFont="1" applyAlignment="1" applyProtection="1">
      <alignment horizontal="center" vertical="center" wrapText="1"/>
    </xf>
    <xf numFmtId="0" fontId="13" fillId="0" borderId="0" xfId="0" quotePrefix="1" applyFont="1" applyAlignment="1" applyProtection="1">
      <alignment horizontal="center" vertical="center" wrapText="1"/>
    </xf>
    <xf numFmtId="0" fontId="13" fillId="0" borderId="0" xfId="0" applyFont="1" applyAlignment="1" applyProtection="1">
      <alignment horizontal="left" vertical="center"/>
    </xf>
    <xf numFmtId="170" fontId="13" fillId="0" borderId="0" xfId="3" applyFont="1" applyAlignment="1" applyProtection="1">
      <alignment horizontal="left" vertical="center"/>
    </xf>
    <xf numFmtId="0" fontId="13" fillId="0" borderId="0" xfId="0" applyFont="1" applyBorder="1" applyAlignment="1" applyProtection="1">
      <alignment horizontal="center" vertical="center"/>
    </xf>
    <xf numFmtId="170" fontId="13" fillId="0" borderId="0" xfId="3" applyFont="1" applyBorder="1" applyAlignment="1" applyProtection="1">
      <alignment horizontal="left" vertical="center"/>
    </xf>
    <xf numFmtId="172" fontId="13" fillId="13" borderId="24" xfId="0" applyNumberFormat="1" applyFont="1" applyFill="1" applyBorder="1" applyAlignment="1" applyProtection="1">
      <alignment horizontal="center" vertical="center"/>
    </xf>
    <xf numFmtId="0" fontId="13" fillId="13" borderId="25" xfId="0" applyFont="1" applyFill="1" applyBorder="1" applyAlignment="1" applyProtection="1">
      <alignment horizontal="center" vertical="center"/>
    </xf>
    <xf numFmtId="170" fontId="13" fillId="13" borderId="25" xfId="3" applyFont="1" applyFill="1" applyBorder="1" applyAlignment="1" applyProtection="1">
      <alignment horizontal="center" vertical="center"/>
    </xf>
    <xf numFmtId="170" fontId="13" fillId="13" borderId="26" xfId="3" applyFont="1" applyFill="1" applyBorder="1" applyAlignment="1" applyProtection="1">
      <alignment horizontal="center" vertical="center"/>
    </xf>
    <xf numFmtId="172" fontId="14" fillId="0" borderId="59" xfId="0" applyNumberFormat="1" applyFont="1" applyBorder="1" applyAlignment="1" applyProtection="1">
      <alignment horizontal="right" vertical="center"/>
    </xf>
    <xf numFmtId="0" fontId="14" fillId="0" borderId="60" xfId="0" applyFont="1" applyBorder="1" applyAlignment="1" applyProtection="1">
      <alignment vertical="center"/>
    </xf>
    <xf numFmtId="170" fontId="14" fillId="0" borderId="60" xfId="3" applyFont="1" applyBorder="1" applyAlignment="1" applyProtection="1">
      <alignment horizontal="right" vertical="center"/>
    </xf>
    <xf numFmtId="0" fontId="14" fillId="0" borderId="60" xfId="0" applyFont="1" applyBorder="1" applyAlignment="1" applyProtection="1">
      <alignment horizontal="center" vertical="center"/>
    </xf>
    <xf numFmtId="170" fontId="14" fillId="0" borderId="60" xfId="3" applyFont="1" applyBorder="1" applyAlignment="1" applyProtection="1">
      <alignment vertical="center"/>
    </xf>
    <xf numFmtId="170" fontId="14" fillId="0" borderId="61" xfId="3" applyFont="1" applyBorder="1" applyAlignment="1" applyProtection="1">
      <alignment vertical="center"/>
    </xf>
    <xf numFmtId="175" fontId="13" fillId="0" borderId="8" xfId="0" applyNumberFormat="1" applyFont="1" applyFill="1" applyBorder="1" applyAlignment="1" applyProtection="1">
      <alignment vertical="center" wrapText="1"/>
    </xf>
    <xf numFmtId="0" fontId="13" fillId="0" borderId="12" xfId="0" applyFont="1" applyFill="1" applyBorder="1" applyAlignment="1" applyProtection="1">
      <alignment vertical="center" wrapText="1"/>
    </xf>
    <xf numFmtId="170" fontId="14" fillId="0" borderId="12" xfId="3"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170" fontId="14" fillId="0" borderId="12" xfId="3" applyFont="1" applyFill="1" applyBorder="1" applyAlignment="1" applyProtection="1">
      <alignment vertical="center" wrapText="1"/>
    </xf>
    <xf numFmtId="170" fontId="13" fillId="0" borderId="13" xfId="3" applyFont="1" applyBorder="1" applyAlignment="1" applyProtection="1">
      <alignment vertical="center"/>
    </xf>
    <xf numFmtId="172" fontId="14" fillId="0" borderId="8" xfId="0" applyNumberFormat="1" applyFont="1" applyFill="1" applyBorder="1" applyAlignment="1" applyProtection="1">
      <alignment horizontal="right" vertical="center"/>
    </xf>
    <xf numFmtId="0" fontId="14" fillId="0" borderId="12" xfId="0" applyFont="1" applyFill="1" applyBorder="1" applyAlignment="1" applyProtection="1">
      <alignment vertical="center" wrapText="1"/>
    </xf>
    <xf numFmtId="170" fontId="14" fillId="0" borderId="12" xfId="3" applyFont="1" applyFill="1" applyBorder="1" applyAlignment="1" applyProtection="1">
      <alignment horizontal="right" vertical="center"/>
    </xf>
    <xf numFmtId="170" fontId="13" fillId="0" borderId="13" xfId="3" applyFont="1" applyFill="1" applyBorder="1" applyAlignment="1">
      <alignment vertical="center" wrapText="1"/>
    </xf>
    <xf numFmtId="176" fontId="14" fillId="0" borderId="8" xfId="0" applyNumberFormat="1" applyFont="1" applyFill="1" applyBorder="1" applyAlignment="1" applyProtection="1">
      <alignment vertical="center" wrapText="1"/>
    </xf>
    <xf numFmtId="1" fontId="13" fillId="0" borderId="8" xfId="0" applyNumberFormat="1" applyFont="1" applyBorder="1" applyAlignment="1" applyProtection="1">
      <alignment horizontal="right" vertical="center"/>
    </xf>
    <xf numFmtId="0" fontId="13" fillId="0" borderId="12" xfId="0" applyFont="1" applyBorder="1" applyAlignment="1" applyProtection="1">
      <alignment vertical="center" wrapText="1"/>
    </xf>
    <xf numFmtId="170" fontId="14" fillId="0" borderId="12" xfId="3" applyFont="1" applyBorder="1" applyAlignment="1" applyProtection="1">
      <alignment horizontal="center" vertical="center"/>
    </xf>
    <xf numFmtId="39" fontId="14" fillId="0" borderId="12" xfId="0" applyNumberFormat="1" applyFont="1" applyBorder="1" applyAlignment="1" applyProtection="1">
      <alignment horizontal="center" vertical="center"/>
    </xf>
    <xf numFmtId="170" fontId="14" fillId="0" borderId="12" xfId="3" applyFont="1" applyBorder="1" applyAlignment="1" applyProtection="1">
      <alignment vertical="center"/>
    </xf>
    <xf numFmtId="170" fontId="14" fillId="0" borderId="12" xfId="3" applyFont="1" applyBorder="1" applyAlignment="1" applyProtection="1">
      <alignment horizontal="right" vertical="center"/>
    </xf>
    <xf numFmtId="170" fontId="14" fillId="0" borderId="12" xfId="3" applyFont="1" applyFill="1" applyBorder="1" applyAlignment="1" applyProtection="1">
      <alignment horizontal="center" vertical="center"/>
    </xf>
    <xf numFmtId="39" fontId="14" fillId="0" borderId="12" xfId="0" applyNumberFormat="1" applyFont="1" applyFill="1" applyBorder="1" applyAlignment="1" applyProtection="1">
      <alignment horizontal="center" vertical="center"/>
    </xf>
    <xf numFmtId="170" fontId="14" fillId="0" borderId="12" xfId="3" applyFont="1" applyFill="1" applyBorder="1" applyAlignment="1" applyProtection="1">
      <alignment vertical="center"/>
    </xf>
    <xf numFmtId="170" fontId="13" fillId="0" borderId="13" xfId="3" applyFont="1" applyFill="1" applyBorder="1" applyAlignment="1" applyProtection="1">
      <alignment vertical="center"/>
    </xf>
    <xf numFmtId="0" fontId="14" fillId="0" borderId="12" xfId="0" applyFont="1" applyBorder="1" applyAlignment="1" applyProtection="1">
      <alignment vertical="center"/>
    </xf>
    <xf numFmtId="0" fontId="14" fillId="0" borderId="12" xfId="0" applyFont="1" applyFill="1" applyBorder="1" applyAlignment="1" applyProtection="1">
      <alignment horizontal="center" vertical="center"/>
    </xf>
    <xf numFmtId="0" fontId="13" fillId="0" borderId="12" xfId="0" applyFont="1" applyFill="1" applyBorder="1" applyAlignment="1" applyProtection="1">
      <alignment horizontal="left" vertical="center"/>
    </xf>
    <xf numFmtId="170" fontId="13" fillId="0" borderId="12" xfId="3"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170" fontId="13" fillId="0" borderId="12" xfId="3" applyFont="1" applyFill="1" applyBorder="1" applyAlignment="1" applyProtection="1">
      <alignment vertical="center"/>
    </xf>
    <xf numFmtId="0" fontId="13" fillId="0" borderId="12" xfId="0" applyFont="1" applyBorder="1" applyAlignment="1" applyProtection="1">
      <alignment vertical="center"/>
    </xf>
    <xf numFmtId="0" fontId="13" fillId="0" borderId="12" xfId="0" applyFont="1" applyBorder="1" applyAlignment="1" applyProtection="1">
      <alignment horizontal="center" vertical="center"/>
    </xf>
    <xf numFmtId="172" fontId="13" fillId="0" borderId="27" xfId="0" applyNumberFormat="1" applyFont="1" applyBorder="1" applyAlignment="1" applyProtection="1">
      <alignment horizontal="right" vertical="center"/>
    </xf>
    <xf numFmtId="0" fontId="13" fillId="0" borderId="28" xfId="0" applyFont="1" applyBorder="1" applyAlignment="1" applyProtection="1">
      <alignment vertical="center"/>
    </xf>
    <xf numFmtId="170" fontId="14" fillId="0" borderId="28" xfId="3" applyFont="1" applyBorder="1" applyAlignment="1" applyProtection="1">
      <alignment horizontal="center" vertical="center"/>
    </xf>
    <xf numFmtId="0" fontId="13" fillId="0" borderId="28" xfId="0" applyFont="1" applyBorder="1" applyAlignment="1" applyProtection="1">
      <alignment horizontal="center" vertical="center"/>
    </xf>
    <xf numFmtId="170" fontId="14" fillId="0" borderId="28" xfId="3" applyFont="1" applyBorder="1" applyAlignment="1" applyProtection="1">
      <alignment vertical="center"/>
    </xf>
    <xf numFmtId="170" fontId="14" fillId="0" borderId="28" xfId="3" applyFont="1" applyFill="1" applyBorder="1" applyAlignment="1" applyProtection="1">
      <alignment horizontal="right" vertical="center"/>
    </xf>
    <xf numFmtId="170" fontId="13" fillId="0" borderId="29" xfId="3" applyFont="1" applyBorder="1" applyAlignment="1" applyProtection="1">
      <alignment vertical="center"/>
    </xf>
    <xf numFmtId="2" fontId="14" fillId="2" borderId="70" xfId="0" applyNumberFormat="1" applyFont="1" applyFill="1" applyBorder="1" applyAlignment="1">
      <alignment horizontal="right" vertical="center" wrapText="1"/>
    </xf>
    <xf numFmtId="0" fontId="14" fillId="2" borderId="71" xfId="0" applyNumberFormat="1" applyFont="1" applyFill="1" applyBorder="1" applyAlignment="1">
      <alignment horizontal="left" vertical="center" wrapText="1"/>
    </xf>
    <xf numFmtId="170" fontId="14" fillId="2" borderId="71" xfId="3" applyFont="1" applyFill="1" applyBorder="1" applyAlignment="1">
      <alignment horizontal="center" vertical="center" wrapText="1"/>
    </xf>
    <xf numFmtId="170" fontId="14" fillId="2" borderId="71" xfId="3" applyFont="1" applyFill="1" applyBorder="1" applyAlignment="1">
      <alignment vertical="center" wrapText="1"/>
    </xf>
    <xf numFmtId="170" fontId="13" fillId="2" borderId="72" xfId="3" applyFont="1" applyFill="1" applyBorder="1" applyAlignment="1">
      <alignment vertical="center"/>
    </xf>
    <xf numFmtId="170" fontId="14" fillId="0" borderId="71" xfId="3" applyFont="1" applyFill="1" applyBorder="1" applyAlignment="1">
      <alignment horizontal="center" vertical="center" wrapText="1"/>
    </xf>
    <xf numFmtId="170" fontId="14" fillId="14" borderId="71" xfId="3" applyFont="1" applyFill="1" applyBorder="1" applyAlignment="1">
      <alignment horizontal="center" vertical="center" wrapText="1"/>
    </xf>
    <xf numFmtId="172" fontId="14" fillId="0" borderId="11" xfId="0" applyNumberFormat="1" applyFont="1" applyBorder="1" applyAlignment="1" applyProtection="1">
      <alignment horizontal="right" vertical="center"/>
    </xf>
    <xf numFmtId="0" fontId="14" fillId="0" borderId="9" xfId="0" applyFont="1" applyFill="1" applyBorder="1" applyAlignment="1" applyProtection="1">
      <alignment vertical="center" wrapText="1"/>
    </xf>
    <xf numFmtId="170" fontId="14" fillId="0" borderId="9" xfId="3" applyFont="1" applyBorder="1" applyAlignment="1" applyProtection="1">
      <alignment horizontal="center" vertical="center"/>
    </xf>
    <xf numFmtId="0" fontId="14" fillId="0" borderId="9" xfId="0" applyFont="1" applyBorder="1" applyAlignment="1" applyProtection="1">
      <alignment horizontal="center" vertical="center" wrapText="1"/>
    </xf>
    <xf numFmtId="170" fontId="14" fillId="0" borderId="9" xfId="3" applyFont="1" applyBorder="1" applyAlignment="1" applyProtection="1">
      <alignment vertical="center"/>
    </xf>
    <xf numFmtId="170" fontId="14" fillId="0" borderId="9" xfId="3" applyFont="1" applyFill="1" applyBorder="1" applyAlignment="1" applyProtection="1">
      <alignment horizontal="right" vertical="center"/>
    </xf>
    <xf numFmtId="170" fontId="13" fillId="0" borderId="10" xfId="3" applyFont="1" applyBorder="1" applyAlignment="1" applyProtection="1">
      <alignment vertical="center"/>
    </xf>
    <xf numFmtId="0" fontId="13" fillId="0" borderId="9" xfId="0" applyFont="1" applyFill="1" applyBorder="1" applyAlignment="1" applyProtection="1">
      <alignment vertical="center" wrapText="1"/>
    </xf>
    <xf numFmtId="1" fontId="13" fillId="0" borderId="11" xfId="0" applyNumberFormat="1" applyFont="1" applyBorder="1" applyAlignment="1" applyProtection="1">
      <alignment horizontal="right" vertical="center"/>
    </xf>
    <xf numFmtId="0" fontId="13" fillId="0" borderId="9" xfId="0" applyFont="1" applyBorder="1" applyAlignment="1" applyProtection="1">
      <alignment vertical="center" wrapText="1"/>
    </xf>
    <xf numFmtId="39" fontId="14" fillId="0" borderId="9" xfId="0" applyNumberFormat="1" applyFont="1" applyBorder="1" applyAlignment="1" applyProtection="1">
      <alignment horizontal="center" vertical="center"/>
    </xf>
    <xf numFmtId="170" fontId="13" fillId="0" borderId="10" xfId="3" applyFont="1" applyBorder="1" applyAlignment="1">
      <alignment vertical="center"/>
    </xf>
    <xf numFmtId="172" fontId="14" fillId="0" borderId="8" xfId="0" applyNumberFormat="1" applyFont="1" applyBorder="1" applyAlignment="1" applyProtection="1">
      <alignment horizontal="right" vertical="center"/>
    </xf>
    <xf numFmtId="0" fontId="14" fillId="0" borderId="12" xfId="0" applyFont="1" applyBorder="1" applyAlignment="1" applyProtection="1">
      <alignment horizontal="center" vertical="center"/>
    </xf>
    <xf numFmtId="172" fontId="14" fillId="0" borderId="11" xfId="0" applyNumberFormat="1" applyFont="1" applyFill="1" applyBorder="1" applyAlignment="1" applyProtection="1">
      <alignment horizontal="right" vertical="center"/>
    </xf>
    <xf numFmtId="0" fontId="13" fillId="0" borderId="9" xfId="0" applyFont="1" applyFill="1" applyBorder="1" applyAlignment="1" applyProtection="1">
      <alignment horizontal="left" vertical="center"/>
    </xf>
    <xf numFmtId="170" fontId="13" fillId="0" borderId="9" xfId="3"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170" fontId="13" fillId="0" borderId="9" xfId="3" applyFont="1" applyFill="1" applyBorder="1" applyAlignment="1" applyProtection="1">
      <alignment vertical="center"/>
    </xf>
    <xf numFmtId="170" fontId="13" fillId="0" borderId="10" xfId="3" applyFont="1" applyFill="1" applyBorder="1" applyAlignment="1" applyProtection="1">
      <alignment vertical="center"/>
    </xf>
    <xf numFmtId="1" fontId="13" fillId="0" borderId="11" xfId="0" applyNumberFormat="1" applyFont="1" applyFill="1" applyBorder="1" applyAlignment="1" applyProtection="1">
      <alignment horizontal="right" vertical="center"/>
    </xf>
    <xf numFmtId="170" fontId="14" fillId="0" borderId="9" xfId="3" applyFont="1" applyFill="1" applyBorder="1" applyAlignment="1" applyProtection="1">
      <alignment horizontal="center" vertical="center"/>
    </xf>
    <xf numFmtId="0" fontId="14" fillId="0" borderId="9" xfId="0" applyNumberFormat="1" applyFont="1" applyBorder="1" applyAlignment="1">
      <alignment horizontal="center" vertical="center"/>
    </xf>
    <xf numFmtId="170" fontId="14" fillId="0" borderId="9" xfId="3" applyFont="1" applyFill="1" applyBorder="1" applyAlignment="1" applyProtection="1">
      <alignment vertical="center"/>
    </xf>
    <xf numFmtId="175" fontId="13" fillId="0" borderId="8" xfId="0" applyNumberFormat="1" applyFont="1" applyBorder="1" applyAlignment="1" applyProtection="1">
      <alignment horizontal="right" vertical="center"/>
    </xf>
    <xf numFmtId="0" fontId="14" fillId="0" borderId="12" xfId="0" applyFont="1" applyBorder="1" applyAlignment="1" applyProtection="1">
      <alignment horizontal="center" vertical="center" wrapText="1"/>
    </xf>
    <xf numFmtId="0" fontId="14" fillId="0" borderId="9" xfId="0" applyFont="1" applyFill="1" applyBorder="1" applyAlignment="1" applyProtection="1">
      <alignment horizontal="center" vertical="center"/>
    </xf>
    <xf numFmtId="0" fontId="14" fillId="0" borderId="9" xfId="0" applyFont="1" applyFill="1" applyBorder="1" applyAlignment="1" applyProtection="1">
      <alignment horizontal="left" vertical="center"/>
    </xf>
    <xf numFmtId="1" fontId="13" fillId="0" borderId="8" xfId="0" applyNumberFormat="1" applyFont="1" applyFill="1" applyBorder="1" applyAlignment="1" applyProtection="1">
      <alignment horizontal="right" vertical="center"/>
    </xf>
    <xf numFmtId="0" fontId="14" fillId="0" borderId="12" xfId="0" applyNumberFormat="1" applyFont="1" applyBorder="1" applyAlignment="1">
      <alignment horizontal="center" vertical="center"/>
    </xf>
    <xf numFmtId="0" fontId="13" fillId="13" borderId="24" xfId="0" applyFont="1" applyFill="1" applyBorder="1" applyAlignment="1" applyProtection="1">
      <alignment horizontal="left" vertical="center"/>
    </xf>
    <xf numFmtId="0" fontId="13" fillId="13" borderId="25" xfId="0" applyFont="1" applyFill="1" applyBorder="1" applyAlignment="1" applyProtection="1">
      <alignment horizontal="left" vertical="center"/>
    </xf>
    <xf numFmtId="170" fontId="13" fillId="13" borderId="25" xfId="3" applyFont="1" applyFill="1" applyBorder="1" applyAlignment="1" applyProtection="1">
      <alignment horizontal="left" vertical="center"/>
    </xf>
    <xf numFmtId="170" fontId="13" fillId="13" borderId="26" xfId="3" applyFont="1" applyFill="1" applyBorder="1" applyAlignment="1" applyProtection="1">
      <alignment vertical="center"/>
    </xf>
    <xf numFmtId="169" fontId="15" fillId="0" borderId="73" xfId="0" applyNumberFormat="1" applyFont="1" applyBorder="1" applyAlignment="1" applyProtection="1">
      <alignment vertical="center" wrapText="1"/>
    </xf>
    <xf numFmtId="169" fontId="15" fillId="0" borderId="74" xfId="0" applyNumberFormat="1" applyFont="1" applyBorder="1" applyAlignment="1" applyProtection="1">
      <alignment vertical="center" wrapText="1"/>
    </xf>
    <xf numFmtId="170" fontId="15" fillId="0" borderId="74" xfId="3" applyFont="1" applyBorder="1" applyAlignment="1" applyProtection="1">
      <alignment vertical="center" wrapText="1"/>
    </xf>
    <xf numFmtId="39" fontId="15" fillId="0" borderId="74" xfId="0" applyNumberFormat="1" applyFont="1" applyBorder="1" applyAlignment="1" applyProtection="1">
      <alignment vertical="center" wrapText="1"/>
    </xf>
    <xf numFmtId="170" fontId="4" fillId="0" borderId="75" xfId="3" applyFont="1" applyBorder="1" applyAlignment="1" applyProtection="1">
      <alignment vertical="center" wrapText="1"/>
    </xf>
    <xf numFmtId="172" fontId="14" fillId="0" borderId="27" xfId="0" applyNumberFormat="1" applyFont="1" applyFill="1" applyBorder="1" applyAlignment="1" applyProtection="1">
      <alignment vertical="center" wrapText="1"/>
    </xf>
    <xf numFmtId="169" fontId="14" fillId="0" borderId="28" xfId="0" applyNumberFormat="1" applyFont="1" applyFill="1" applyBorder="1" applyAlignment="1" applyProtection="1">
      <alignment horizontal="left" vertical="center" wrapText="1"/>
    </xf>
    <xf numFmtId="170" fontId="14" fillId="0" borderId="28" xfId="3" applyFont="1" applyFill="1" applyBorder="1" applyAlignment="1" applyProtection="1">
      <alignment horizontal="left" vertical="center" wrapText="1"/>
    </xf>
    <xf numFmtId="10" fontId="14" fillId="0" borderId="28" xfId="4" applyNumberFormat="1" applyFont="1" applyFill="1" applyBorder="1" applyAlignment="1" applyProtection="1">
      <alignment horizontal="center" vertical="center" wrapText="1"/>
    </xf>
    <xf numFmtId="170" fontId="14" fillId="0" borderId="28" xfId="3" applyFont="1" applyFill="1" applyBorder="1" applyAlignment="1" applyProtection="1">
      <alignment vertical="center" wrapText="1"/>
    </xf>
    <xf numFmtId="170" fontId="14" fillId="0" borderId="29" xfId="3" applyFont="1" applyFill="1" applyBorder="1" applyAlignment="1" applyProtection="1">
      <alignment vertical="center" wrapText="1"/>
    </xf>
    <xf numFmtId="170" fontId="14" fillId="0" borderId="49" xfId="3" applyFont="1" applyFill="1" applyBorder="1" applyAlignment="1" applyProtection="1">
      <alignment vertical="center" wrapText="1"/>
    </xf>
    <xf numFmtId="169" fontId="15" fillId="10" borderId="76" xfId="0" applyNumberFormat="1" applyFont="1" applyFill="1" applyBorder="1" applyAlignment="1" applyProtection="1">
      <alignment vertical="center" wrapText="1"/>
    </xf>
    <xf numFmtId="169" fontId="4" fillId="10" borderId="77" xfId="0" applyNumberFormat="1" applyFont="1" applyFill="1" applyBorder="1" applyAlignment="1" applyProtection="1">
      <alignment vertical="center" wrapText="1"/>
    </xf>
    <xf numFmtId="170" fontId="4" fillId="10" borderId="77" xfId="3" applyFont="1" applyFill="1" applyBorder="1" applyAlignment="1" applyProtection="1">
      <alignment vertical="center" wrapText="1"/>
    </xf>
    <xf numFmtId="169" fontId="15" fillId="10" borderId="77" xfId="0" applyNumberFormat="1" applyFont="1" applyFill="1" applyBorder="1" applyAlignment="1" applyProtection="1">
      <alignment vertical="center" wrapText="1"/>
    </xf>
    <xf numFmtId="170" fontId="15" fillId="10" borderId="77" xfId="3" applyFont="1" applyFill="1" applyBorder="1" applyAlignment="1" applyProtection="1">
      <alignment vertical="center" wrapText="1"/>
    </xf>
    <xf numFmtId="170" fontId="4" fillId="10" borderId="78" xfId="3" applyFont="1" applyFill="1" applyBorder="1" applyAlignment="1" applyProtection="1">
      <alignment vertical="center" wrapText="1"/>
    </xf>
    <xf numFmtId="169" fontId="15" fillId="0" borderId="76" xfId="0" applyNumberFormat="1" applyFont="1" applyFill="1" applyBorder="1" applyAlignment="1" applyProtection="1">
      <alignment vertical="center" wrapText="1"/>
    </xf>
    <xf numFmtId="169" fontId="4" fillId="0" borderId="77" xfId="0" applyNumberFormat="1" applyFont="1" applyFill="1" applyBorder="1" applyAlignment="1" applyProtection="1">
      <alignment vertical="center" wrapText="1"/>
    </xf>
    <xf numFmtId="170" fontId="4" fillId="0" borderId="77" xfId="3" applyFont="1" applyFill="1" applyBorder="1" applyAlignment="1" applyProtection="1">
      <alignment vertical="center" wrapText="1"/>
    </xf>
    <xf numFmtId="169" fontId="15" fillId="0" borderId="77" xfId="0" applyNumberFormat="1" applyFont="1" applyFill="1" applyBorder="1" applyAlignment="1" applyProtection="1">
      <alignment vertical="center" wrapText="1"/>
    </xf>
    <xf numFmtId="170" fontId="15" fillId="0" borderId="77" xfId="3" applyFont="1" applyFill="1" applyBorder="1" applyAlignment="1" applyProtection="1">
      <alignment vertical="center" wrapText="1"/>
    </xf>
    <xf numFmtId="170" fontId="4" fillId="0" borderId="78" xfId="3" applyFont="1" applyFill="1" applyBorder="1" applyAlignment="1" applyProtection="1">
      <alignment vertical="center" wrapText="1"/>
    </xf>
    <xf numFmtId="10" fontId="15" fillId="10" borderId="77" xfId="0" applyNumberFormat="1" applyFont="1" applyFill="1" applyBorder="1" applyAlignment="1" applyProtection="1">
      <alignment horizontal="center" vertical="center" wrapText="1"/>
    </xf>
    <xf numFmtId="10" fontId="15" fillId="0" borderId="77" xfId="0" applyNumberFormat="1" applyFont="1" applyFill="1" applyBorder="1" applyAlignment="1" applyProtection="1">
      <alignment vertical="center" wrapText="1"/>
    </xf>
    <xf numFmtId="169" fontId="15" fillId="0" borderId="0" xfId="0" applyNumberFormat="1" applyFont="1" applyBorder="1" applyAlignment="1" applyProtection="1">
      <alignment horizontal="center" vertical="center"/>
    </xf>
    <xf numFmtId="169" fontId="16" fillId="0" borderId="0" xfId="0" applyNumberFormat="1" applyFont="1" applyBorder="1" applyAlignment="1" applyProtection="1">
      <alignment vertical="center"/>
    </xf>
    <xf numFmtId="170" fontId="17" fillId="0" borderId="0" xfId="3" applyFont="1" applyBorder="1" applyAlignment="1" applyProtection="1">
      <alignment vertical="center"/>
    </xf>
    <xf numFmtId="169" fontId="17" fillId="0" borderId="0" xfId="0" applyNumberFormat="1" applyFont="1" applyBorder="1" applyAlignment="1" applyProtection="1">
      <alignment horizontal="center" vertical="center"/>
    </xf>
    <xf numFmtId="170" fontId="16" fillId="0" borderId="0" xfId="3" applyFont="1" applyBorder="1" applyAlignment="1" applyProtection="1">
      <alignment vertical="center"/>
    </xf>
  </cellXfs>
  <cellStyles count="12">
    <cellStyle name="Millares 10" xfId="3"/>
    <cellStyle name="Millares 2 2 3" xfId="11"/>
    <cellStyle name="Millares 2 4" xfId="6"/>
    <cellStyle name="Millares 3" xfId="7"/>
    <cellStyle name="Moneda" xfId="1" builtinId="4"/>
    <cellStyle name="Normal" xfId="0" builtinId="0"/>
    <cellStyle name="Normal 2" xfId="5"/>
    <cellStyle name="Normal 2 2" xfId="9"/>
    <cellStyle name="Normal 3" xfId="8"/>
    <cellStyle name="Normal 4" xfId="10"/>
    <cellStyle name="Porcentaje" xfId="2" builtinId="5"/>
    <cellStyle name="Porcentual 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1"/>
  <sheetViews>
    <sheetView tabSelected="1" workbookViewId="0">
      <selection activeCell="C10" sqref="C10"/>
    </sheetView>
  </sheetViews>
  <sheetFormatPr baseColWidth="10" defaultRowHeight="15"/>
  <cols>
    <col min="3" max="3" width="114.85546875" customWidth="1"/>
  </cols>
  <sheetData>
    <row r="5" spans="1:3" ht="18.75" customHeight="1">
      <c r="A5" s="1">
        <v>29</v>
      </c>
      <c r="B5" s="3" t="s">
        <v>0</v>
      </c>
      <c r="C5" s="2" t="s">
        <v>1</v>
      </c>
    </row>
    <row r="6" spans="1:3" ht="56.25">
      <c r="A6" s="1"/>
      <c r="B6" s="4" t="s">
        <v>2</v>
      </c>
      <c r="C6" s="2" t="s">
        <v>3</v>
      </c>
    </row>
    <row r="7" spans="1:3" ht="37.5">
      <c r="A7" s="1"/>
      <c r="B7" s="6" t="s">
        <v>4</v>
      </c>
      <c r="C7" s="2" t="s">
        <v>5</v>
      </c>
    </row>
    <row r="8" spans="1:3" ht="37.5">
      <c r="A8" s="1"/>
      <c r="B8" s="7" t="s">
        <v>6</v>
      </c>
      <c r="C8" s="2" t="s">
        <v>7</v>
      </c>
    </row>
    <row r="9" spans="1:3" ht="37.5">
      <c r="A9" s="1"/>
      <c r="B9" s="9" t="s">
        <v>8</v>
      </c>
      <c r="C9" s="2" t="s">
        <v>9</v>
      </c>
    </row>
    <row r="10" spans="1:3" ht="56.25">
      <c r="A10" s="1"/>
      <c r="B10" s="5" t="s">
        <v>10</v>
      </c>
      <c r="C10" s="2" t="s">
        <v>11</v>
      </c>
    </row>
    <row r="11" spans="1:3" ht="18.75">
      <c r="A11" s="1"/>
      <c r="B11" s="8" t="s">
        <v>12</v>
      </c>
      <c r="C11" s="2" t="s">
        <v>13</v>
      </c>
    </row>
  </sheetData>
  <mergeCells count="1">
    <mergeCell ref="A5:A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9"/>
  <sheetViews>
    <sheetView workbookViewId="0">
      <selection activeCell="B13" sqref="B13"/>
    </sheetView>
  </sheetViews>
  <sheetFormatPr baseColWidth="10" defaultRowHeight="15"/>
  <cols>
    <col min="1" max="1" width="10.7109375" customWidth="1"/>
    <col min="2" max="2" width="59.85546875" customWidth="1"/>
    <col min="3" max="3" width="16.5703125" customWidth="1"/>
    <col min="4" max="4" width="10.7109375" bestFit="1" customWidth="1"/>
    <col min="5" max="5" width="15.42578125" customWidth="1"/>
    <col min="6" max="6" width="17.140625" bestFit="1" customWidth="1"/>
    <col min="7" max="7" width="19.7109375" customWidth="1"/>
  </cols>
  <sheetData>
    <row r="1" spans="1:7" ht="18">
      <c r="A1" s="10" t="s">
        <v>14</v>
      </c>
      <c r="B1" s="10"/>
      <c r="C1" s="10"/>
      <c r="D1" s="10"/>
      <c r="E1" s="10"/>
      <c r="F1" s="10"/>
      <c r="G1" s="10"/>
    </row>
    <row r="2" spans="1:7" ht="18">
      <c r="A2" s="10" t="s">
        <v>15</v>
      </c>
      <c r="B2" s="10"/>
      <c r="C2" s="10"/>
      <c r="D2" s="10"/>
      <c r="E2" s="10"/>
      <c r="F2" s="10"/>
      <c r="G2" s="10"/>
    </row>
    <row r="3" spans="1:7" ht="18">
      <c r="A3" s="11" t="s">
        <v>16</v>
      </c>
      <c r="B3" s="11"/>
      <c r="C3" s="11"/>
      <c r="D3" s="11"/>
      <c r="E3" s="11"/>
      <c r="F3" s="11"/>
      <c r="G3" s="11"/>
    </row>
    <row r="4" spans="1:7" ht="18">
      <c r="A4" s="12"/>
      <c r="B4" s="12"/>
      <c r="C4" s="12"/>
      <c r="D4" s="12"/>
      <c r="E4" s="12"/>
      <c r="F4" s="12"/>
      <c r="G4" s="12"/>
    </row>
    <row r="5" spans="1:7">
      <c r="A5" s="13" t="s">
        <v>17</v>
      </c>
      <c r="B5" s="13"/>
      <c r="C5" s="13"/>
      <c r="D5" s="13"/>
      <c r="E5" s="13"/>
      <c r="F5" s="13"/>
      <c r="G5" s="13"/>
    </row>
    <row r="6" spans="1:7" ht="16.5" thickBot="1">
      <c r="A6" s="14"/>
      <c r="B6" s="15"/>
      <c r="C6" s="15"/>
      <c r="D6" s="15"/>
      <c r="E6" s="16"/>
      <c r="F6" s="17"/>
      <c r="G6" s="18"/>
    </row>
    <row r="7" spans="1:7" ht="17.25" thickTop="1" thickBot="1">
      <c r="A7" s="19" t="s">
        <v>18</v>
      </c>
      <c r="B7" s="20" t="s">
        <v>19</v>
      </c>
      <c r="C7" s="79" t="s">
        <v>20</v>
      </c>
      <c r="D7" s="20" t="s">
        <v>21</v>
      </c>
      <c r="E7" s="79" t="s">
        <v>22</v>
      </c>
      <c r="F7" s="79" t="s">
        <v>23</v>
      </c>
      <c r="G7" s="80" t="s">
        <v>24</v>
      </c>
    </row>
    <row r="8" spans="1:7" ht="18.75" thickTop="1">
      <c r="A8" s="21"/>
      <c r="B8" s="22"/>
      <c r="C8" s="22"/>
      <c r="D8" s="22"/>
      <c r="E8" s="22"/>
      <c r="F8" s="22"/>
      <c r="G8" s="23"/>
    </row>
    <row r="9" spans="1:7" ht="18">
      <c r="A9" s="24">
        <v>1</v>
      </c>
      <c r="B9" s="25" t="s">
        <v>25</v>
      </c>
      <c r="C9" s="26"/>
      <c r="D9" s="26"/>
      <c r="E9" s="26"/>
      <c r="F9" s="26"/>
      <c r="G9" s="27"/>
    </row>
    <row r="10" spans="1:7" ht="18">
      <c r="A10" s="28"/>
      <c r="B10" s="25" t="s">
        <v>26</v>
      </c>
      <c r="C10" s="29">
        <v>150</v>
      </c>
      <c r="D10" s="30" t="s">
        <v>27</v>
      </c>
      <c r="E10" s="31"/>
      <c r="F10" s="31">
        <f>+E10*C10</f>
        <v>0</v>
      </c>
      <c r="G10" s="32">
        <f>SUM(F10)</f>
        <v>0</v>
      </c>
    </row>
    <row r="11" spans="1:7" ht="18">
      <c r="A11" s="33"/>
      <c r="B11" s="26"/>
      <c r="C11" s="26"/>
      <c r="D11" s="26"/>
      <c r="E11" s="26"/>
      <c r="F11" s="26"/>
      <c r="G11" s="27"/>
    </row>
    <row r="12" spans="1:7" ht="18">
      <c r="A12" s="24">
        <v>2</v>
      </c>
      <c r="B12" s="34" t="s">
        <v>28</v>
      </c>
      <c r="C12" s="35" t="s">
        <v>29</v>
      </c>
      <c r="D12" s="30"/>
      <c r="E12" s="36"/>
      <c r="F12" s="31"/>
      <c r="G12" s="37"/>
    </row>
    <row r="13" spans="1:7" ht="18">
      <c r="A13" s="38">
        <f>+A12+0.1</f>
        <v>2.1</v>
      </c>
      <c r="B13" s="39" t="s">
        <v>30</v>
      </c>
      <c r="C13" s="29">
        <f>+(1.5*1.5)+(150*0.69)</f>
        <v>105.74999999999999</v>
      </c>
      <c r="D13" s="30" t="s">
        <v>31</v>
      </c>
      <c r="E13" s="31"/>
      <c r="F13" s="31">
        <f>+E13*C13</f>
        <v>0</v>
      </c>
      <c r="G13" s="37"/>
    </row>
    <row r="14" spans="1:7" ht="18">
      <c r="A14" s="38">
        <f>+A13+0.1</f>
        <v>2.2000000000000002</v>
      </c>
      <c r="B14" s="40" t="s">
        <v>32</v>
      </c>
      <c r="C14" s="29">
        <f>150*0.06</f>
        <v>9</v>
      </c>
      <c r="D14" s="30" t="s">
        <v>31</v>
      </c>
      <c r="E14" s="31"/>
      <c r="F14" s="31">
        <f t="shared" ref="F14:F39" si="0">+E14*C14</f>
        <v>0</v>
      </c>
      <c r="G14" s="37"/>
    </row>
    <row r="15" spans="1:7" ht="18">
      <c r="A15" s="38">
        <f>+A14+0.1</f>
        <v>2.3000000000000003</v>
      </c>
      <c r="B15" s="39" t="s">
        <v>33</v>
      </c>
      <c r="C15" s="29">
        <f>150*0.625</f>
        <v>93.75</v>
      </c>
      <c r="D15" s="30" t="s">
        <v>31</v>
      </c>
      <c r="E15" s="31"/>
      <c r="F15" s="31">
        <f t="shared" si="0"/>
        <v>0</v>
      </c>
      <c r="G15" s="37"/>
    </row>
    <row r="16" spans="1:7" ht="18">
      <c r="A16" s="38">
        <f>+A15+0.1</f>
        <v>2.4000000000000004</v>
      </c>
      <c r="B16" s="39" t="s">
        <v>34</v>
      </c>
      <c r="C16" s="29">
        <f>150*0.16</f>
        <v>24</v>
      </c>
      <c r="D16" s="30" t="s">
        <v>31</v>
      </c>
      <c r="E16" s="31"/>
      <c r="F16" s="31">
        <f t="shared" si="0"/>
        <v>0</v>
      </c>
      <c r="G16" s="37"/>
    </row>
    <row r="17" spans="1:7" ht="18">
      <c r="A17" s="38">
        <f>+A16+0.1</f>
        <v>2.5000000000000004</v>
      </c>
      <c r="B17" s="40" t="s">
        <v>35</v>
      </c>
      <c r="C17" s="29">
        <f>+(C16+C14)*1.3</f>
        <v>42.9</v>
      </c>
      <c r="D17" s="30" t="s">
        <v>31</v>
      </c>
      <c r="E17" s="31"/>
      <c r="F17" s="31">
        <f t="shared" si="0"/>
        <v>0</v>
      </c>
      <c r="G17" s="32">
        <f>SUM(F13:F17)</f>
        <v>0</v>
      </c>
    </row>
    <row r="18" spans="1:7" ht="18">
      <c r="A18" s="38"/>
      <c r="B18" s="41"/>
      <c r="C18" s="29" t="s">
        <v>29</v>
      </c>
      <c r="D18" s="30"/>
      <c r="E18" s="36"/>
      <c r="F18" s="31" t="e">
        <f t="shared" si="0"/>
        <v>#VALUE!</v>
      </c>
      <c r="G18" s="37"/>
    </row>
    <row r="19" spans="1:7" ht="18">
      <c r="A19" s="24">
        <v>3</v>
      </c>
      <c r="B19" s="42" t="s">
        <v>36</v>
      </c>
      <c r="C19" s="29"/>
      <c r="D19" s="30"/>
      <c r="E19" s="36"/>
      <c r="F19" s="31">
        <f t="shared" si="0"/>
        <v>0</v>
      </c>
      <c r="G19" s="32"/>
    </row>
    <row r="20" spans="1:7" ht="18">
      <c r="A20" s="24">
        <f>+A19+0.1</f>
        <v>3.1</v>
      </c>
      <c r="B20" s="43" t="s">
        <v>37</v>
      </c>
      <c r="C20" s="29"/>
      <c r="D20" s="30"/>
      <c r="E20" s="36"/>
      <c r="F20" s="31">
        <f t="shared" si="0"/>
        <v>0</v>
      </c>
      <c r="G20" s="32"/>
    </row>
    <row r="21" spans="1:7" ht="18">
      <c r="A21" s="38" t="s">
        <v>38</v>
      </c>
      <c r="B21" s="39" t="s">
        <v>39</v>
      </c>
      <c r="C21" s="29">
        <f>+C10*1.013727</f>
        <v>152.05905000000001</v>
      </c>
      <c r="D21" s="30" t="s">
        <v>27</v>
      </c>
      <c r="E21" s="31"/>
      <c r="F21" s="31">
        <f t="shared" si="0"/>
        <v>0</v>
      </c>
      <c r="G21" s="32"/>
    </row>
    <row r="22" spans="1:7" ht="18">
      <c r="A22" s="24">
        <f>+A20+0.1</f>
        <v>3.2</v>
      </c>
      <c r="B22" s="43" t="s">
        <v>40</v>
      </c>
      <c r="C22" s="29"/>
      <c r="D22" s="30"/>
      <c r="E22" s="31"/>
      <c r="F22" s="31">
        <f t="shared" si="0"/>
        <v>0</v>
      </c>
      <c r="G22" s="32"/>
    </row>
    <row r="23" spans="1:7" ht="18">
      <c r="A23" s="38" t="s">
        <v>41</v>
      </c>
      <c r="B23" s="39" t="s">
        <v>42</v>
      </c>
      <c r="C23" s="29">
        <v>1</v>
      </c>
      <c r="D23" s="30" t="s">
        <v>21</v>
      </c>
      <c r="E23" s="31"/>
      <c r="F23" s="31">
        <f t="shared" si="0"/>
        <v>0</v>
      </c>
      <c r="G23" s="32"/>
    </row>
    <row r="24" spans="1:7" ht="18">
      <c r="A24" s="24">
        <f>+A22+0.1</f>
        <v>3.3000000000000003</v>
      </c>
      <c r="B24" s="34" t="s">
        <v>43</v>
      </c>
      <c r="C24" s="29"/>
      <c r="D24" s="30"/>
      <c r="E24" s="31"/>
      <c r="F24" s="31">
        <f t="shared" si="0"/>
        <v>0</v>
      </c>
      <c r="G24" s="32"/>
    </row>
    <row r="25" spans="1:7" ht="18">
      <c r="A25" s="38" t="s">
        <v>44</v>
      </c>
      <c r="B25" s="39" t="s">
        <v>45</v>
      </c>
      <c r="C25" s="29">
        <v>4</v>
      </c>
      <c r="D25" s="30" t="s">
        <v>21</v>
      </c>
      <c r="E25" s="31"/>
      <c r="F25" s="31">
        <f t="shared" si="0"/>
        <v>0</v>
      </c>
      <c r="G25" s="32"/>
    </row>
    <row r="26" spans="1:7" ht="18">
      <c r="A26" s="24">
        <f>+A24+0.1</f>
        <v>3.4000000000000004</v>
      </c>
      <c r="B26" s="34" t="s">
        <v>46</v>
      </c>
      <c r="C26" s="29"/>
      <c r="D26" s="30"/>
      <c r="E26" s="31"/>
      <c r="F26" s="31">
        <f t="shared" si="0"/>
        <v>0</v>
      </c>
      <c r="G26" s="32"/>
    </row>
    <row r="27" spans="1:7" ht="36">
      <c r="A27" s="38" t="s">
        <v>47</v>
      </c>
      <c r="B27" s="39" t="s">
        <v>48</v>
      </c>
      <c r="C27" s="29">
        <v>1</v>
      </c>
      <c r="D27" s="30" t="s">
        <v>21</v>
      </c>
      <c r="E27" s="31"/>
      <c r="F27" s="31">
        <f t="shared" si="0"/>
        <v>0</v>
      </c>
      <c r="G27" s="32"/>
    </row>
    <row r="28" spans="1:7" ht="18">
      <c r="A28" s="38" t="s">
        <v>49</v>
      </c>
      <c r="B28" s="39" t="s">
        <v>50</v>
      </c>
      <c r="C28" s="29">
        <v>1</v>
      </c>
      <c r="D28" s="30" t="s">
        <v>21</v>
      </c>
      <c r="E28" s="31"/>
      <c r="F28" s="31">
        <f>+E28*C28</f>
        <v>0</v>
      </c>
      <c r="G28" s="32">
        <f>SUM(F21:F28)</f>
        <v>0</v>
      </c>
    </row>
    <row r="29" spans="1:7" ht="18">
      <c r="A29" s="24"/>
      <c r="B29" s="34"/>
      <c r="C29" s="29"/>
      <c r="D29" s="30"/>
      <c r="E29" s="31"/>
      <c r="F29" s="31"/>
      <c r="G29" s="32"/>
    </row>
    <row r="30" spans="1:7" ht="18">
      <c r="A30" s="24">
        <v>4</v>
      </c>
      <c r="B30" s="43" t="s">
        <v>51</v>
      </c>
      <c r="C30" s="29">
        <v>1</v>
      </c>
      <c r="D30" s="30" t="s">
        <v>52</v>
      </c>
      <c r="E30" s="44"/>
      <c r="F30" s="31">
        <f t="shared" si="0"/>
        <v>0</v>
      </c>
      <c r="G30" s="32">
        <f>+F30</f>
        <v>0</v>
      </c>
    </row>
    <row r="31" spans="1:7" ht="18">
      <c r="A31" s="24"/>
      <c r="B31" s="34"/>
      <c r="C31" s="29"/>
      <c r="D31" s="30"/>
      <c r="E31" s="44"/>
      <c r="F31" s="31">
        <f t="shared" si="0"/>
        <v>0</v>
      </c>
      <c r="G31" s="32"/>
    </row>
    <row r="32" spans="1:7" ht="18">
      <c r="A32" s="24">
        <v>5</v>
      </c>
      <c r="B32" s="43" t="s">
        <v>53</v>
      </c>
      <c r="C32" s="29">
        <v>1</v>
      </c>
      <c r="D32" s="30" t="s">
        <v>52</v>
      </c>
      <c r="E32" s="44"/>
      <c r="F32" s="31">
        <f t="shared" si="0"/>
        <v>0</v>
      </c>
      <c r="G32" s="32">
        <f>+F32</f>
        <v>0</v>
      </c>
    </row>
    <row r="33" spans="1:7" ht="18">
      <c r="A33" s="24"/>
      <c r="B33" s="43"/>
      <c r="C33" s="29"/>
      <c r="D33" s="30"/>
      <c r="E33" s="31"/>
      <c r="F33" s="31">
        <f t="shared" si="0"/>
        <v>0</v>
      </c>
      <c r="G33" s="32"/>
    </row>
    <row r="34" spans="1:7" ht="18">
      <c r="A34" s="24">
        <v>6</v>
      </c>
      <c r="B34" s="34" t="s">
        <v>54</v>
      </c>
      <c r="C34" s="29"/>
      <c r="D34" s="30"/>
      <c r="E34" s="44"/>
      <c r="F34" s="31">
        <f t="shared" si="0"/>
        <v>0</v>
      </c>
      <c r="G34" s="32"/>
    </row>
    <row r="35" spans="1:7" ht="18">
      <c r="A35" s="38"/>
      <c r="B35" s="39" t="s">
        <v>55</v>
      </c>
      <c r="C35" s="29">
        <v>2</v>
      </c>
      <c r="D35" s="30" t="s">
        <v>56</v>
      </c>
      <c r="E35" s="44"/>
      <c r="F35" s="31">
        <f t="shared" si="0"/>
        <v>0</v>
      </c>
      <c r="G35" s="32"/>
    </row>
    <row r="36" spans="1:7" ht="18">
      <c r="A36" s="38"/>
      <c r="B36" s="39" t="s">
        <v>57</v>
      </c>
      <c r="C36" s="29">
        <v>2</v>
      </c>
      <c r="D36" s="30" t="s">
        <v>27</v>
      </c>
      <c r="E36" s="44"/>
      <c r="F36" s="31">
        <f t="shared" si="0"/>
        <v>0</v>
      </c>
      <c r="G36" s="32"/>
    </row>
    <row r="37" spans="1:7" ht="18">
      <c r="A37" s="38"/>
      <c r="B37" s="39" t="s">
        <v>58</v>
      </c>
      <c r="C37" s="29">
        <v>1</v>
      </c>
      <c r="D37" s="30" t="s">
        <v>52</v>
      </c>
      <c r="E37" s="44"/>
      <c r="F37" s="31">
        <f>+E37*C37</f>
        <v>0</v>
      </c>
      <c r="G37" s="32">
        <f>SUM(F35:F37)</f>
        <v>0</v>
      </c>
    </row>
    <row r="38" spans="1:7" ht="18">
      <c r="A38" s="24"/>
      <c r="B38" s="34"/>
      <c r="C38" s="29"/>
      <c r="D38" s="30"/>
      <c r="E38" s="44"/>
      <c r="F38" s="31"/>
      <c r="G38" s="32"/>
    </row>
    <row r="39" spans="1:7" ht="18">
      <c r="A39" s="24">
        <v>7</v>
      </c>
      <c r="B39" s="43" t="s">
        <v>59</v>
      </c>
      <c r="C39" s="29">
        <v>1</v>
      </c>
      <c r="D39" s="30" t="s">
        <v>52</v>
      </c>
      <c r="E39" s="45"/>
      <c r="F39" s="31">
        <f t="shared" si="0"/>
        <v>0</v>
      </c>
      <c r="G39" s="32">
        <f>+F39</f>
        <v>0</v>
      </c>
    </row>
    <row r="40" spans="1:7" ht="18.75" thickBot="1">
      <c r="A40" s="46"/>
      <c r="B40" s="47"/>
      <c r="C40" s="48"/>
      <c r="D40" s="49"/>
      <c r="E40" s="48"/>
      <c r="F40" s="48"/>
      <c r="G40" s="50"/>
    </row>
    <row r="41" spans="1:7" ht="19.5" thickTop="1" thickBot="1">
      <c r="A41" s="51"/>
      <c r="B41" s="52" t="s">
        <v>60</v>
      </c>
      <c r="C41" s="81"/>
      <c r="D41" s="52"/>
      <c r="E41" s="81"/>
      <c r="F41" s="81"/>
      <c r="G41" s="82">
        <f>SUM(G10:G39)</f>
        <v>0</v>
      </c>
    </row>
    <row r="42" spans="1:7" ht="19.5" thickTop="1" thickBot="1">
      <c r="A42" s="51"/>
      <c r="B42" s="52" t="s">
        <v>61</v>
      </c>
      <c r="C42" s="81"/>
      <c r="D42" s="52"/>
      <c r="E42" s="81"/>
      <c r="F42" s="81"/>
      <c r="G42" s="82">
        <f>+G41</f>
        <v>0</v>
      </c>
    </row>
    <row r="43" spans="1:7" ht="18.75" thickTop="1">
      <c r="A43" s="53"/>
      <c r="B43" s="54"/>
      <c r="C43" s="83"/>
      <c r="D43" s="55"/>
      <c r="E43" s="83"/>
      <c r="F43" s="83"/>
      <c r="G43" s="84"/>
    </row>
    <row r="44" spans="1:7" ht="18">
      <c r="A44" s="56"/>
      <c r="B44" s="57" t="s">
        <v>62</v>
      </c>
      <c r="C44" s="85"/>
      <c r="D44" s="58">
        <v>0.1</v>
      </c>
      <c r="E44" s="60"/>
      <c r="F44" s="60">
        <f>D44*G42</f>
        <v>0</v>
      </c>
      <c r="G44" s="86"/>
    </row>
    <row r="45" spans="1:7" ht="18">
      <c r="A45" s="56"/>
      <c r="B45" s="57" t="s">
        <v>63</v>
      </c>
      <c r="C45" s="85"/>
      <c r="D45" s="58">
        <v>2.5000000000000001E-2</v>
      </c>
      <c r="E45" s="60"/>
      <c r="F45" s="60">
        <f>D45*G42</f>
        <v>0</v>
      </c>
      <c r="G45" s="86"/>
    </row>
    <row r="46" spans="1:7" ht="18">
      <c r="A46" s="56"/>
      <c r="B46" s="57" t="s">
        <v>64</v>
      </c>
      <c r="C46" s="85"/>
      <c r="D46" s="58">
        <v>5.3499999999999999E-2</v>
      </c>
      <c r="E46" s="60"/>
      <c r="F46" s="60">
        <f>D46*G42</f>
        <v>0</v>
      </c>
      <c r="G46" s="86"/>
    </row>
    <row r="47" spans="1:7" ht="18">
      <c r="A47" s="56"/>
      <c r="B47" s="57" t="s">
        <v>65</v>
      </c>
      <c r="C47" s="85"/>
      <c r="D47" s="59">
        <v>3.5000000000000003E-2</v>
      </c>
      <c r="E47" s="60"/>
      <c r="F47" s="60">
        <f>D47*G42</f>
        <v>0</v>
      </c>
      <c r="G47" s="86"/>
    </row>
    <row r="48" spans="1:7" ht="18">
      <c r="A48" s="56"/>
      <c r="B48" s="57" t="s">
        <v>66</v>
      </c>
      <c r="C48" s="85"/>
      <c r="D48" s="58">
        <v>0.01</v>
      </c>
      <c r="E48" s="60"/>
      <c r="F48" s="60">
        <f>D48*G42</f>
        <v>0</v>
      </c>
      <c r="G48" s="86"/>
    </row>
    <row r="49" spans="1:7" ht="18">
      <c r="A49" s="56"/>
      <c r="B49" s="57" t="s">
        <v>67</v>
      </c>
      <c r="C49" s="85"/>
      <c r="D49" s="58">
        <v>0.05</v>
      </c>
      <c r="E49" s="60"/>
      <c r="F49" s="60">
        <f>D49*G42</f>
        <v>0</v>
      </c>
      <c r="G49" s="86"/>
    </row>
    <row r="50" spans="1:7" ht="18.75" thickBot="1">
      <c r="A50" s="56"/>
      <c r="B50" s="57"/>
      <c r="C50" s="85"/>
      <c r="D50" s="60"/>
      <c r="E50" s="60"/>
      <c r="F50" s="60"/>
      <c r="G50" s="87"/>
    </row>
    <row r="51" spans="1:7" ht="19.5" thickTop="1" thickBot="1">
      <c r="A51" s="61"/>
      <c r="B51" s="62" t="s">
        <v>68</v>
      </c>
      <c r="C51" s="88"/>
      <c r="D51" s="63"/>
      <c r="E51" s="89"/>
      <c r="F51" s="89"/>
      <c r="G51" s="90">
        <f>SUM(F44:F49)</f>
        <v>0</v>
      </c>
    </row>
    <row r="52" spans="1:7" ht="19.5" thickTop="1" thickBot="1">
      <c r="A52" s="64"/>
      <c r="B52" s="65"/>
      <c r="C52" s="91"/>
      <c r="D52" s="66"/>
      <c r="E52" s="92"/>
      <c r="F52" s="92"/>
      <c r="G52" s="93"/>
    </row>
    <row r="53" spans="1:7" ht="19.5" thickTop="1" thickBot="1">
      <c r="A53" s="61"/>
      <c r="B53" s="62" t="s">
        <v>69</v>
      </c>
      <c r="C53" s="88"/>
      <c r="D53" s="63"/>
      <c r="E53" s="89"/>
      <c r="F53" s="89"/>
      <c r="G53" s="90">
        <f>+G51+G42</f>
        <v>0</v>
      </c>
    </row>
    <row r="54" spans="1:7" ht="19.5" thickTop="1" thickBot="1">
      <c r="A54" s="64"/>
      <c r="B54" s="65"/>
      <c r="C54" s="91"/>
      <c r="D54" s="66"/>
      <c r="E54" s="92"/>
      <c r="F54" s="92"/>
      <c r="G54" s="93"/>
    </row>
    <row r="55" spans="1:7" ht="19.5" thickTop="1" thickBot="1">
      <c r="A55" s="61"/>
      <c r="B55" s="62" t="s">
        <v>70</v>
      </c>
      <c r="C55" s="88"/>
      <c r="D55" s="67">
        <v>0.03</v>
      </c>
      <c r="E55" s="89"/>
      <c r="F55" s="89"/>
      <c r="G55" s="90">
        <f>+G51*D55</f>
        <v>0</v>
      </c>
    </row>
    <row r="56" spans="1:7" ht="19.5" thickTop="1" thickBot="1">
      <c r="A56" s="64"/>
      <c r="B56" s="65"/>
      <c r="C56" s="91"/>
      <c r="D56" s="68"/>
      <c r="E56" s="92"/>
      <c r="F56" s="92"/>
      <c r="G56" s="93"/>
    </row>
    <row r="57" spans="1:7" ht="19.5" thickTop="1" thickBot="1">
      <c r="A57" s="61"/>
      <c r="B57" s="62" t="s">
        <v>71</v>
      </c>
      <c r="C57" s="88"/>
      <c r="D57" s="67">
        <v>0.06</v>
      </c>
      <c r="E57" s="89"/>
      <c r="F57" s="89"/>
      <c r="G57" s="90">
        <f>D57*G42</f>
        <v>0</v>
      </c>
    </row>
    <row r="58" spans="1:7" ht="19.5" thickTop="1" thickBot="1">
      <c r="A58" s="64"/>
      <c r="B58" s="65"/>
      <c r="C58" s="91"/>
      <c r="D58" s="68"/>
      <c r="E58" s="92"/>
      <c r="F58" s="92"/>
      <c r="G58" s="93"/>
    </row>
    <row r="59" spans="1:7" ht="19.5" thickTop="1" thickBot="1">
      <c r="A59" s="61"/>
      <c r="B59" s="62" t="s">
        <v>72</v>
      </c>
      <c r="C59" s="88"/>
      <c r="D59" s="67">
        <v>0.05</v>
      </c>
      <c r="E59" s="89"/>
      <c r="F59" s="89"/>
      <c r="G59" s="90">
        <f>+G53*D59</f>
        <v>0</v>
      </c>
    </row>
    <row r="60" spans="1:7" ht="19.5" thickTop="1" thickBot="1">
      <c r="A60" s="64"/>
      <c r="B60" s="65"/>
      <c r="C60" s="91"/>
      <c r="D60" s="66"/>
      <c r="E60" s="92"/>
      <c r="F60" s="92"/>
      <c r="G60" s="93"/>
    </row>
    <row r="61" spans="1:7" ht="19.5" thickTop="1" thickBot="1">
      <c r="A61" s="61"/>
      <c r="B61" s="62" t="s">
        <v>73</v>
      </c>
      <c r="C61" s="88"/>
      <c r="D61" s="63"/>
      <c r="E61" s="89"/>
      <c r="F61" s="89"/>
      <c r="G61" s="90">
        <f>+G59+G57+G53+G55</f>
        <v>0</v>
      </c>
    </row>
    <row r="62" spans="1:7" ht="16.5" thickTop="1">
      <c r="A62" s="69"/>
      <c r="B62" s="70"/>
      <c r="C62" s="94"/>
      <c r="D62" s="70"/>
      <c r="E62" s="94"/>
      <c r="F62" s="94"/>
      <c r="G62" s="94"/>
    </row>
    <row r="63" spans="1:7" ht="18">
      <c r="A63" s="71"/>
      <c r="B63" s="72"/>
      <c r="C63" s="95"/>
      <c r="D63" s="72"/>
      <c r="E63" s="95"/>
      <c r="F63" s="96"/>
      <c r="G63" s="95"/>
    </row>
    <row r="64" spans="1:7" ht="18">
      <c r="A64" s="73"/>
      <c r="B64" s="74" t="s">
        <v>74</v>
      </c>
      <c r="C64" s="97"/>
      <c r="D64" s="75"/>
      <c r="E64" s="97" t="s">
        <v>75</v>
      </c>
      <c r="F64" s="98"/>
      <c r="G64" s="99"/>
    </row>
    <row r="65" spans="1:7" ht="18">
      <c r="A65" s="73"/>
      <c r="B65" s="74"/>
      <c r="C65" s="97"/>
      <c r="D65" s="75"/>
      <c r="E65" s="97"/>
      <c r="F65" s="98"/>
      <c r="G65" s="99"/>
    </row>
    <row r="66" spans="1:7" ht="18">
      <c r="A66" s="71"/>
      <c r="B66" s="72"/>
      <c r="C66" s="95"/>
      <c r="D66" s="72"/>
      <c r="E66" s="95"/>
      <c r="F66" s="96"/>
      <c r="G66" s="95"/>
    </row>
    <row r="67" spans="1:7" ht="18">
      <c r="A67" s="71"/>
      <c r="B67" s="72" t="s">
        <v>76</v>
      </c>
      <c r="C67" s="95"/>
      <c r="D67" s="72"/>
      <c r="E67" s="95" t="s">
        <v>76</v>
      </c>
      <c r="F67" s="96"/>
      <c r="G67" s="95"/>
    </row>
    <row r="68" spans="1:7" ht="15.75">
      <c r="A68" s="76"/>
      <c r="B68" s="76"/>
      <c r="C68" s="76"/>
      <c r="D68" s="76"/>
      <c r="E68" s="77"/>
      <c r="F68" s="77"/>
      <c r="G68" s="77"/>
    </row>
    <row r="69" spans="1:7" ht="60.75">
      <c r="A69" s="76"/>
      <c r="B69" s="78" t="s">
        <v>77</v>
      </c>
      <c r="C69" s="76"/>
      <c r="D69" s="76"/>
      <c r="E69" s="77"/>
      <c r="F69" s="77"/>
      <c r="G69" s="77"/>
    </row>
  </sheetData>
  <mergeCells count="5">
    <mergeCell ref="A1:G1"/>
    <mergeCell ref="A2:G2"/>
    <mergeCell ref="A3:G3"/>
    <mergeCell ref="A4:G4"/>
    <mergeCell ref="A5:G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8"/>
  <sheetViews>
    <sheetView workbookViewId="0">
      <selection activeCell="B10" sqref="B10"/>
    </sheetView>
  </sheetViews>
  <sheetFormatPr baseColWidth="10" defaultRowHeight="15"/>
  <cols>
    <col min="1" max="1" width="10.28515625" customWidth="1"/>
    <col min="2" max="2" width="77.42578125" customWidth="1"/>
    <col min="3" max="3" width="11.5703125" customWidth="1"/>
    <col min="4" max="4" width="10.28515625" customWidth="1"/>
    <col min="5" max="5" width="15.140625" customWidth="1"/>
    <col min="6" max="6" width="17.42578125" customWidth="1"/>
    <col min="7" max="7" width="23.140625" customWidth="1"/>
  </cols>
  <sheetData>
    <row r="1" spans="1:7" ht="20.25">
      <c r="A1" s="100" t="s">
        <v>78</v>
      </c>
      <c r="B1" s="100"/>
      <c r="C1" s="100"/>
      <c r="D1" s="100"/>
      <c r="E1" s="100"/>
      <c r="F1" s="100"/>
      <c r="G1" s="100"/>
    </row>
    <row r="2" spans="1:7" ht="20.25">
      <c r="A2" s="101" t="s">
        <v>79</v>
      </c>
      <c r="B2" s="101"/>
      <c r="C2" s="101"/>
      <c r="D2" s="101"/>
      <c r="E2" s="101"/>
      <c r="F2" s="101"/>
      <c r="G2" s="101"/>
    </row>
    <row r="3" spans="1:7" ht="101.25" customHeight="1">
      <c r="A3" s="102" t="s">
        <v>80</v>
      </c>
      <c r="B3" s="102"/>
      <c r="C3" s="102"/>
      <c r="D3" s="102"/>
      <c r="E3" s="102"/>
      <c r="F3" s="102"/>
      <c r="G3" s="102"/>
    </row>
    <row r="4" spans="1:7" ht="16.5" thickBot="1">
      <c r="A4" s="103"/>
      <c r="B4" s="104"/>
      <c r="C4" s="104"/>
      <c r="D4" s="104"/>
      <c r="E4" s="104"/>
      <c r="F4" s="104"/>
      <c r="G4" s="104"/>
    </row>
    <row r="5" spans="1:7" ht="21.75" thickTop="1" thickBot="1">
      <c r="A5" s="105" t="s">
        <v>18</v>
      </c>
      <c r="B5" s="106" t="s">
        <v>81</v>
      </c>
      <c r="C5" s="107" t="s">
        <v>82</v>
      </c>
      <c r="D5" s="107" t="s">
        <v>83</v>
      </c>
      <c r="E5" s="108" t="s">
        <v>84</v>
      </c>
      <c r="F5" s="107" t="s">
        <v>85</v>
      </c>
      <c r="G5" s="109" t="s">
        <v>86</v>
      </c>
    </row>
    <row r="6" spans="1:7" ht="21" thickTop="1">
      <c r="A6" s="110"/>
      <c r="B6" s="111"/>
      <c r="C6" s="112"/>
      <c r="D6" s="112"/>
      <c r="E6" s="113"/>
      <c r="F6" s="112"/>
      <c r="G6" s="114"/>
    </row>
    <row r="7" spans="1:7" ht="20.25">
      <c r="A7" s="115" t="s">
        <v>87</v>
      </c>
      <c r="B7" s="116" t="s">
        <v>88</v>
      </c>
      <c r="C7" s="117"/>
      <c r="D7" s="118"/>
      <c r="E7" s="119"/>
      <c r="F7" s="120"/>
      <c r="G7" s="121"/>
    </row>
    <row r="8" spans="1:7" ht="20.25">
      <c r="A8" s="115" t="s">
        <v>89</v>
      </c>
      <c r="B8" s="116" t="s">
        <v>90</v>
      </c>
      <c r="C8" s="122"/>
      <c r="D8" s="118"/>
      <c r="E8" s="123"/>
      <c r="F8" s="120"/>
      <c r="G8" s="124"/>
    </row>
    <row r="9" spans="1:7" ht="20.25">
      <c r="A9" s="125" t="s">
        <v>91</v>
      </c>
      <c r="B9" s="126" t="s">
        <v>92</v>
      </c>
      <c r="C9" s="122">
        <v>10.5</v>
      </c>
      <c r="D9" s="118" t="s">
        <v>31</v>
      </c>
      <c r="E9" s="123"/>
      <c r="F9" s="120">
        <f>ROUND(E9*C9,2)</f>
        <v>0</v>
      </c>
      <c r="G9" s="124"/>
    </row>
    <row r="10" spans="1:7" ht="20.25">
      <c r="A10" s="125" t="s">
        <v>93</v>
      </c>
      <c r="B10" s="126" t="s">
        <v>94</v>
      </c>
      <c r="C10" s="127">
        <v>6.46</v>
      </c>
      <c r="D10" s="118" t="s">
        <v>31</v>
      </c>
      <c r="E10" s="123"/>
      <c r="F10" s="120">
        <f>C10*E10</f>
        <v>0</v>
      </c>
      <c r="G10" s="124"/>
    </row>
    <row r="11" spans="1:7" ht="20.25">
      <c r="A11" s="125" t="s">
        <v>95</v>
      </c>
      <c r="B11" s="126" t="s">
        <v>96</v>
      </c>
      <c r="C11" s="127">
        <v>20.350000000000001</v>
      </c>
      <c r="D11" s="118" t="s">
        <v>31</v>
      </c>
      <c r="E11" s="123"/>
      <c r="F11" s="120">
        <f>C11*E11</f>
        <v>0</v>
      </c>
      <c r="G11" s="124"/>
    </row>
    <row r="12" spans="1:7" ht="20.25">
      <c r="A12" s="115" t="s">
        <v>97</v>
      </c>
      <c r="B12" s="116" t="s">
        <v>98</v>
      </c>
      <c r="C12" s="127">
        <v>1</v>
      </c>
      <c r="D12" s="118" t="s">
        <v>52</v>
      </c>
      <c r="E12" s="123"/>
      <c r="F12" s="120">
        <f>C12*E12</f>
        <v>0</v>
      </c>
      <c r="G12" s="124">
        <f>SUM(F9:F12)</f>
        <v>0</v>
      </c>
    </row>
    <row r="13" spans="1:7" ht="20.25">
      <c r="A13" s="115"/>
      <c r="B13" s="126"/>
      <c r="C13" s="127"/>
      <c r="D13" s="118"/>
      <c r="E13" s="123"/>
      <c r="F13" s="120"/>
      <c r="G13" s="124"/>
    </row>
    <row r="14" spans="1:7" ht="20.25">
      <c r="A14" s="115" t="s">
        <v>99</v>
      </c>
      <c r="B14" s="116" t="s">
        <v>28</v>
      </c>
      <c r="C14" s="128"/>
      <c r="D14" s="118"/>
      <c r="E14" s="123"/>
      <c r="F14" s="120"/>
      <c r="G14" s="121"/>
    </row>
    <row r="15" spans="1:7" ht="20.25">
      <c r="A15" s="125" t="s">
        <v>100</v>
      </c>
      <c r="B15" s="126" t="s">
        <v>101</v>
      </c>
      <c r="C15" s="122">
        <v>72.42</v>
      </c>
      <c r="D15" s="118" t="s">
        <v>102</v>
      </c>
      <c r="E15" s="123"/>
      <c r="F15" s="120">
        <f>ROUND(E15*C15,2)</f>
        <v>0</v>
      </c>
      <c r="G15" s="121"/>
    </row>
    <row r="16" spans="1:7" ht="20.25">
      <c r="A16" s="125" t="s">
        <v>103</v>
      </c>
      <c r="B16" s="129" t="s">
        <v>104</v>
      </c>
      <c r="C16" s="130">
        <v>35.020000000000003</v>
      </c>
      <c r="D16" s="118" t="s">
        <v>102</v>
      </c>
      <c r="E16" s="123"/>
      <c r="F16" s="120">
        <f>ROUND(E16*C16,2)</f>
        <v>0</v>
      </c>
      <c r="G16" s="121"/>
    </row>
    <row r="17" spans="1:7" ht="20.25">
      <c r="A17" s="125" t="s">
        <v>105</v>
      </c>
      <c r="B17" s="129" t="s">
        <v>35</v>
      </c>
      <c r="C17" s="131">
        <v>44.88</v>
      </c>
      <c r="D17" s="118" t="s">
        <v>102</v>
      </c>
      <c r="E17" s="123"/>
      <c r="F17" s="120">
        <f>ROUND(E17*C17,2)</f>
        <v>0</v>
      </c>
      <c r="G17" s="124">
        <f>SUM(F15:F17)</f>
        <v>0</v>
      </c>
    </row>
    <row r="18" spans="1:7" ht="20.25">
      <c r="A18" s="125"/>
      <c r="B18" s="129"/>
      <c r="C18" s="132" t="s">
        <v>29</v>
      </c>
      <c r="D18" s="118"/>
      <c r="E18" s="133"/>
      <c r="F18" s="120"/>
      <c r="G18" s="124"/>
    </row>
    <row r="19" spans="1:7" ht="20.25">
      <c r="A19" s="115" t="s">
        <v>106</v>
      </c>
      <c r="B19" s="116" t="s">
        <v>107</v>
      </c>
      <c r="C19" s="134"/>
      <c r="D19" s="118"/>
      <c r="E19" s="133"/>
      <c r="F19" s="120"/>
      <c r="G19" s="124"/>
    </row>
    <row r="20" spans="1:7" ht="20.25">
      <c r="A20" s="125" t="s">
        <v>108</v>
      </c>
      <c r="B20" s="126" t="s">
        <v>109</v>
      </c>
      <c r="C20" s="135">
        <v>33.42</v>
      </c>
      <c r="D20" s="118" t="s">
        <v>102</v>
      </c>
      <c r="E20" s="133"/>
      <c r="F20" s="120">
        <f>C20*E20</f>
        <v>0</v>
      </c>
      <c r="G20" s="124"/>
    </row>
    <row r="21" spans="1:7" ht="20.25">
      <c r="A21" s="125" t="s">
        <v>110</v>
      </c>
      <c r="B21" s="126" t="s">
        <v>111</v>
      </c>
      <c r="C21" s="135">
        <v>1.37</v>
      </c>
      <c r="D21" s="118" t="s">
        <v>102</v>
      </c>
      <c r="E21" s="133"/>
      <c r="F21" s="120">
        <f>C21*E21</f>
        <v>0</v>
      </c>
      <c r="G21" s="124">
        <f>SUM(F20:F21)</f>
        <v>0</v>
      </c>
    </row>
    <row r="22" spans="1:7" ht="20.25">
      <c r="A22" s="115"/>
      <c r="B22" s="126"/>
      <c r="C22" s="134"/>
      <c r="D22" s="118"/>
      <c r="E22" s="133"/>
      <c r="F22" s="120"/>
      <c r="G22" s="124"/>
    </row>
    <row r="23" spans="1:7" ht="20.25">
      <c r="A23" s="136" t="s">
        <v>112</v>
      </c>
      <c r="B23" s="137" t="s">
        <v>113</v>
      </c>
      <c r="C23" s="120">
        <v>144</v>
      </c>
      <c r="D23" s="138" t="s">
        <v>56</v>
      </c>
      <c r="E23" s="120"/>
      <c r="F23" s="120">
        <f>ROUND(E23*C23,2)</f>
        <v>0</v>
      </c>
      <c r="G23" s="139">
        <f>SUM(F23)</f>
        <v>0</v>
      </c>
    </row>
    <row r="24" spans="1:7" ht="18.75">
      <c r="A24" s="136"/>
      <c r="B24" s="140"/>
      <c r="C24" s="141"/>
      <c r="D24" s="138"/>
      <c r="E24" s="142"/>
      <c r="F24" s="143"/>
      <c r="G24" s="144"/>
    </row>
    <row r="25" spans="1:7" ht="40.5">
      <c r="A25" s="145" t="s">
        <v>114</v>
      </c>
      <c r="B25" s="146" t="s">
        <v>115</v>
      </c>
      <c r="C25" s="147">
        <v>156.19</v>
      </c>
      <c r="D25" s="148" t="s">
        <v>27</v>
      </c>
      <c r="E25" s="149"/>
      <c r="F25" s="147">
        <f>C25*E25</f>
        <v>0</v>
      </c>
      <c r="G25" s="150">
        <f>F25</f>
        <v>0</v>
      </c>
    </row>
    <row r="26" spans="1:7" ht="20.25">
      <c r="A26" s="145"/>
      <c r="B26" s="151"/>
      <c r="C26" s="152"/>
      <c r="D26" s="148"/>
      <c r="E26" s="149"/>
      <c r="F26" s="147"/>
      <c r="G26" s="150"/>
    </row>
    <row r="27" spans="1:7" ht="20.25">
      <c r="A27" s="115" t="s">
        <v>112</v>
      </c>
      <c r="B27" s="116" t="s">
        <v>116</v>
      </c>
      <c r="C27" s="134"/>
      <c r="D27" s="118"/>
      <c r="E27" s="133"/>
      <c r="F27" s="120"/>
      <c r="G27" s="124"/>
    </row>
    <row r="28" spans="1:7" ht="20.25">
      <c r="A28" s="125" t="s">
        <v>117</v>
      </c>
      <c r="B28" s="126" t="s">
        <v>118</v>
      </c>
      <c r="C28" s="135">
        <v>183.78</v>
      </c>
      <c r="D28" s="118" t="s">
        <v>119</v>
      </c>
      <c r="E28" s="149"/>
      <c r="F28" s="120">
        <f t="shared" ref="F28:F33" si="0">C28*E28</f>
        <v>0</v>
      </c>
      <c r="G28" s="124"/>
    </row>
    <row r="29" spans="1:7" ht="20.25">
      <c r="A29" s="125" t="s">
        <v>120</v>
      </c>
      <c r="B29" s="126" t="s">
        <v>121</v>
      </c>
      <c r="C29" s="135">
        <v>183.78</v>
      </c>
      <c r="D29" s="118" t="s">
        <v>119</v>
      </c>
      <c r="E29" s="149"/>
      <c r="F29" s="120">
        <f t="shared" si="0"/>
        <v>0</v>
      </c>
      <c r="G29" s="124"/>
    </row>
    <row r="30" spans="1:7" ht="20.25">
      <c r="A30" s="125" t="s">
        <v>122</v>
      </c>
      <c r="B30" s="126" t="s">
        <v>123</v>
      </c>
      <c r="C30" s="135">
        <v>183.78</v>
      </c>
      <c r="D30" s="118" t="s">
        <v>119</v>
      </c>
      <c r="E30" s="149"/>
      <c r="F30" s="120">
        <f t="shared" si="0"/>
        <v>0</v>
      </c>
      <c r="G30" s="124"/>
    </row>
    <row r="31" spans="1:7" ht="20.25">
      <c r="A31" s="125" t="s">
        <v>124</v>
      </c>
      <c r="B31" s="126" t="s">
        <v>125</v>
      </c>
      <c r="C31" s="135">
        <v>328.32</v>
      </c>
      <c r="D31" s="118" t="s">
        <v>27</v>
      </c>
      <c r="E31" s="149"/>
      <c r="F31" s="120">
        <f t="shared" si="0"/>
        <v>0</v>
      </c>
      <c r="G31" s="124"/>
    </row>
    <row r="32" spans="1:7" ht="20.25">
      <c r="A32" s="125" t="s">
        <v>126</v>
      </c>
      <c r="B32" s="126" t="s">
        <v>127</v>
      </c>
      <c r="C32" s="135">
        <v>1</v>
      </c>
      <c r="D32" s="118" t="s">
        <v>21</v>
      </c>
      <c r="E32" s="149"/>
      <c r="F32" s="120">
        <f t="shared" si="0"/>
        <v>0</v>
      </c>
      <c r="G32" s="124"/>
    </row>
    <row r="33" spans="1:7" ht="20.25">
      <c r="A33" s="125" t="s">
        <v>128</v>
      </c>
      <c r="B33" s="126" t="s">
        <v>129</v>
      </c>
      <c r="C33" s="135">
        <v>4</v>
      </c>
      <c r="D33" s="118" t="s">
        <v>21</v>
      </c>
      <c r="E33" s="149"/>
      <c r="F33" s="120">
        <f t="shared" si="0"/>
        <v>0</v>
      </c>
      <c r="G33" s="124">
        <f>SUM(F28:F33)</f>
        <v>0</v>
      </c>
    </row>
    <row r="34" spans="1:7" ht="20.25">
      <c r="A34" s="125"/>
      <c r="B34" s="126"/>
      <c r="C34" s="135"/>
      <c r="D34" s="118"/>
      <c r="E34" s="133"/>
      <c r="F34" s="120"/>
      <c r="G34" s="124"/>
    </row>
    <row r="35" spans="1:7" ht="20.25">
      <c r="A35" s="115" t="s">
        <v>130</v>
      </c>
      <c r="B35" s="116" t="s">
        <v>131</v>
      </c>
      <c r="C35" s="135">
        <v>1</v>
      </c>
      <c r="D35" s="118" t="s">
        <v>52</v>
      </c>
      <c r="E35" s="149"/>
      <c r="F35" s="120">
        <f>ROUND(E35*C35,2)</f>
        <v>0</v>
      </c>
      <c r="G35" s="124">
        <f>F35</f>
        <v>0</v>
      </c>
    </row>
    <row r="36" spans="1:7" ht="21" thickBot="1">
      <c r="A36" s="115"/>
      <c r="B36" s="116"/>
      <c r="C36" s="135"/>
      <c r="D36" s="118"/>
      <c r="E36" s="133"/>
      <c r="F36" s="120"/>
      <c r="G36" s="124"/>
    </row>
    <row r="37" spans="1:7" ht="21.75" thickTop="1" thickBot="1">
      <c r="A37" s="153"/>
      <c r="B37" s="154" t="s">
        <v>132</v>
      </c>
      <c r="C37" s="155"/>
      <c r="D37" s="156"/>
      <c r="E37" s="157"/>
      <c r="F37" s="158"/>
      <c r="G37" s="159">
        <f>SUM(G12:G35)</f>
        <v>0</v>
      </c>
    </row>
    <row r="38" spans="1:7" ht="21.75" thickTop="1" thickBot="1">
      <c r="A38" s="153"/>
      <c r="B38" s="154" t="s">
        <v>132</v>
      </c>
      <c r="C38" s="155"/>
      <c r="D38" s="156"/>
      <c r="E38" s="157"/>
      <c r="F38" s="158"/>
      <c r="G38" s="159">
        <f>SUM(G10:G35)</f>
        <v>0</v>
      </c>
    </row>
    <row r="39" spans="1:7" ht="21" thickTop="1">
      <c r="A39" s="160"/>
      <c r="B39" s="161" t="s">
        <v>62</v>
      </c>
      <c r="C39" s="162"/>
      <c r="D39" s="163">
        <v>0.1</v>
      </c>
      <c r="E39" s="149"/>
      <c r="F39" s="164">
        <f t="shared" ref="F39:F44" si="1">ROUND(D39*$G$38,2)</f>
        <v>0</v>
      </c>
      <c r="G39" s="165"/>
    </row>
    <row r="40" spans="1:7" ht="20.25">
      <c r="A40" s="160"/>
      <c r="B40" s="166" t="s">
        <v>63</v>
      </c>
      <c r="C40" s="162"/>
      <c r="D40" s="167">
        <v>2.5000000000000001E-2</v>
      </c>
      <c r="E40" s="166"/>
      <c r="F40" s="164">
        <f t="shared" si="1"/>
        <v>0</v>
      </c>
      <c r="G40" s="165"/>
    </row>
    <row r="41" spans="1:7" ht="20.25">
      <c r="A41" s="168"/>
      <c r="B41" s="166" t="s">
        <v>65</v>
      </c>
      <c r="C41" s="166"/>
      <c r="D41" s="167">
        <v>3.5000000000000003E-2</v>
      </c>
      <c r="E41" s="166"/>
      <c r="F41" s="164">
        <f t="shared" si="1"/>
        <v>0</v>
      </c>
      <c r="G41" s="169"/>
    </row>
    <row r="42" spans="1:7" ht="20.25">
      <c r="A42" s="160"/>
      <c r="B42" s="166" t="s">
        <v>133</v>
      </c>
      <c r="C42" s="166"/>
      <c r="D42" s="170">
        <v>5.3499999999999999E-2</v>
      </c>
      <c r="E42" s="166"/>
      <c r="F42" s="164">
        <f t="shared" si="1"/>
        <v>0</v>
      </c>
      <c r="G42" s="169"/>
    </row>
    <row r="43" spans="1:7" ht="20.25">
      <c r="A43" s="160"/>
      <c r="B43" s="166" t="s">
        <v>66</v>
      </c>
      <c r="C43" s="166"/>
      <c r="D43" s="163">
        <v>0.01</v>
      </c>
      <c r="E43" s="166"/>
      <c r="F43" s="164">
        <f t="shared" si="1"/>
        <v>0</v>
      </c>
      <c r="G43" s="169"/>
    </row>
    <row r="44" spans="1:7" ht="20.25">
      <c r="A44" s="160"/>
      <c r="B44" s="166" t="s">
        <v>134</v>
      </c>
      <c r="C44" s="166"/>
      <c r="D44" s="163">
        <v>0.05</v>
      </c>
      <c r="E44" s="166"/>
      <c r="F44" s="164">
        <f t="shared" si="1"/>
        <v>0</v>
      </c>
      <c r="G44" s="169"/>
    </row>
    <row r="45" spans="1:7" ht="21" thickBot="1">
      <c r="A45" s="160"/>
      <c r="B45" s="171"/>
      <c r="C45" s="171"/>
      <c r="D45" s="171"/>
      <c r="E45" s="171"/>
      <c r="F45" s="171"/>
      <c r="G45" s="172"/>
    </row>
    <row r="46" spans="1:7" ht="21.75" thickTop="1" thickBot="1">
      <c r="A46" s="173"/>
      <c r="B46" s="154" t="s">
        <v>68</v>
      </c>
      <c r="C46" s="174"/>
      <c r="D46" s="174"/>
      <c r="E46" s="174"/>
      <c r="F46" s="174"/>
      <c r="G46" s="159">
        <f>SUM(F39:F45)</f>
        <v>0</v>
      </c>
    </row>
    <row r="47" spans="1:7" ht="21" thickTop="1">
      <c r="A47" s="175"/>
      <c r="B47" s="176" t="s">
        <v>135</v>
      </c>
      <c r="C47" s="176"/>
      <c r="D47" s="176"/>
      <c r="E47" s="176"/>
      <c r="F47" s="176"/>
      <c r="G47" s="177">
        <f>G38+G46</f>
        <v>0</v>
      </c>
    </row>
    <row r="48" spans="1:7" ht="40.5">
      <c r="A48" s="160"/>
      <c r="B48" s="178" t="s">
        <v>136</v>
      </c>
      <c r="C48" s="179"/>
      <c r="D48" s="180">
        <v>0.03</v>
      </c>
      <c r="E48" s="181"/>
      <c r="F48" s="181"/>
      <c r="G48" s="182">
        <f>ROUND(D48*G46,2)</f>
        <v>0</v>
      </c>
    </row>
    <row r="49" spans="1:7" ht="20.25">
      <c r="A49" s="183"/>
      <c r="B49" s="184" t="s">
        <v>137</v>
      </c>
      <c r="C49" s="166"/>
      <c r="D49" s="185">
        <v>0.06</v>
      </c>
      <c r="E49" s="166"/>
      <c r="F49" s="164"/>
      <c r="G49" s="186">
        <f>ROUND(D49*G38,2)</f>
        <v>0</v>
      </c>
    </row>
    <row r="50" spans="1:7" ht="21" thickBot="1">
      <c r="A50" s="187"/>
      <c r="B50" s="188" t="s">
        <v>72</v>
      </c>
      <c r="C50" s="188"/>
      <c r="D50" s="189">
        <v>0.05</v>
      </c>
      <c r="E50" s="188"/>
      <c r="F50" s="188"/>
      <c r="G50" s="190">
        <f>ROUND(D50*G47,2)</f>
        <v>0</v>
      </c>
    </row>
    <row r="51" spans="1:7" ht="21.75" thickTop="1" thickBot="1">
      <c r="A51" s="173"/>
      <c r="B51" s="154" t="s">
        <v>73</v>
      </c>
      <c r="C51" s="174"/>
      <c r="D51" s="174"/>
      <c r="E51" s="174"/>
      <c r="F51" s="174"/>
      <c r="G51" s="159">
        <f>SUM(G47:G50)</f>
        <v>0</v>
      </c>
    </row>
    <row r="52" spans="1:7" ht="15.75" thickTop="1">
      <c r="A52" s="191"/>
      <c r="B52" s="191"/>
      <c r="C52" s="191"/>
      <c r="D52" s="191"/>
      <c r="E52" s="192"/>
      <c r="F52" s="191"/>
      <c r="G52" s="191"/>
    </row>
    <row r="53" spans="1:7" ht="18.75">
      <c r="A53" s="193"/>
      <c r="B53" s="193"/>
      <c r="C53" s="193"/>
      <c r="D53" s="193"/>
      <c r="E53" s="193"/>
      <c r="F53" s="193"/>
      <c r="G53" s="193"/>
    </row>
    <row r="54" spans="1:7" ht="20.25">
      <c r="A54" s="193"/>
      <c r="B54" s="194" t="s">
        <v>75</v>
      </c>
      <c r="C54" s="193"/>
      <c r="D54" s="194" t="s">
        <v>138</v>
      </c>
      <c r="E54" s="194"/>
      <c r="F54" s="193"/>
      <c r="G54" s="193"/>
    </row>
    <row r="55" spans="1:7" ht="18.75">
      <c r="A55" s="193"/>
      <c r="B55" s="193"/>
      <c r="C55" s="193"/>
      <c r="D55" s="193"/>
      <c r="E55" s="193"/>
      <c r="F55" s="193"/>
      <c r="G55" s="193"/>
    </row>
    <row r="56" spans="1:7" ht="18.75">
      <c r="A56" s="193"/>
      <c r="B56" s="193"/>
      <c r="C56" s="193"/>
      <c r="D56" s="193"/>
      <c r="E56" s="193"/>
      <c r="F56" s="193"/>
      <c r="G56" s="193"/>
    </row>
    <row r="57" spans="1:7" ht="18.75">
      <c r="A57" s="193"/>
      <c r="B57" s="193" t="s">
        <v>139</v>
      </c>
      <c r="C57" s="193"/>
      <c r="D57" s="193" t="s">
        <v>140</v>
      </c>
      <c r="E57" s="193"/>
      <c r="F57" s="193"/>
      <c r="G57" s="193"/>
    </row>
    <row r="58" spans="1:7">
      <c r="A58" s="191"/>
      <c r="B58" s="191"/>
      <c r="C58" s="191"/>
      <c r="D58" s="191"/>
      <c r="E58" s="192"/>
      <c r="F58" s="191"/>
      <c r="G58" s="191"/>
    </row>
  </sheetData>
  <mergeCells count="4">
    <mergeCell ref="A1:G1"/>
    <mergeCell ref="A2:G2"/>
    <mergeCell ref="A3:G3"/>
    <mergeCell ref="B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32"/>
  <sheetViews>
    <sheetView workbookViewId="0">
      <selection activeCell="B10" sqref="B10"/>
    </sheetView>
  </sheetViews>
  <sheetFormatPr baseColWidth="10" defaultRowHeight="15"/>
  <cols>
    <col min="1" max="1" width="10.140625" customWidth="1"/>
    <col min="2" max="2" width="78" customWidth="1"/>
    <col min="3" max="3" width="12.140625" customWidth="1"/>
    <col min="4" max="4" width="8.5703125" customWidth="1"/>
    <col min="5" max="5" width="15.7109375" customWidth="1"/>
    <col min="6" max="6" width="17.7109375" customWidth="1"/>
    <col min="7" max="7" width="22.5703125" customWidth="1"/>
  </cols>
  <sheetData>
    <row r="1" spans="1:7" ht="20.25">
      <c r="A1" s="196" t="s">
        <v>78</v>
      </c>
      <c r="B1" s="196"/>
      <c r="C1" s="196"/>
      <c r="D1" s="196"/>
      <c r="E1" s="196"/>
      <c r="F1" s="196"/>
      <c r="G1" s="196"/>
    </row>
    <row r="2" spans="1:7" ht="20.25">
      <c r="A2" s="197" t="s">
        <v>79</v>
      </c>
      <c r="B2" s="197"/>
      <c r="C2" s="197"/>
      <c r="D2" s="197"/>
      <c r="E2" s="197"/>
      <c r="F2" s="197"/>
      <c r="G2" s="197"/>
    </row>
    <row r="3" spans="1:7" ht="87.75" customHeight="1">
      <c r="A3" s="198" t="s">
        <v>141</v>
      </c>
      <c r="B3" s="198"/>
      <c r="C3" s="198"/>
      <c r="D3" s="198"/>
      <c r="E3" s="198"/>
      <c r="F3" s="198"/>
      <c r="G3" s="198"/>
    </row>
    <row r="4" spans="1:7" ht="16.5" thickBot="1">
      <c r="A4" s="199"/>
      <c r="B4" s="200"/>
      <c r="C4" s="200"/>
      <c r="D4" s="200"/>
      <c r="E4" s="200"/>
      <c r="F4" s="200"/>
      <c r="G4" s="200"/>
    </row>
    <row r="5" spans="1:7" ht="20.25" thickTop="1" thickBot="1">
      <c r="A5" s="201" t="s">
        <v>18</v>
      </c>
      <c r="B5" s="202" t="s">
        <v>81</v>
      </c>
      <c r="C5" s="202" t="s">
        <v>82</v>
      </c>
      <c r="D5" s="202" t="s">
        <v>83</v>
      </c>
      <c r="E5" s="203" t="s">
        <v>84</v>
      </c>
      <c r="F5" s="202" t="s">
        <v>85</v>
      </c>
      <c r="G5" s="204" t="s">
        <v>86</v>
      </c>
    </row>
    <row r="6" spans="1:7" ht="21" thickTop="1">
      <c r="A6" s="205"/>
      <c r="B6" s="206"/>
      <c r="C6" s="206"/>
      <c r="D6" s="206"/>
      <c r="E6" s="207"/>
      <c r="F6" s="206"/>
      <c r="G6" s="208"/>
    </row>
    <row r="7" spans="1:7" ht="20.25">
      <c r="A7" s="209" t="s">
        <v>142</v>
      </c>
      <c r="B7" s="210" t="s">
        <v>143</v>
      </c>
      <c r="C7" s="211"/>
      <c r="D7" s="211"/>
      <c r="E7" s="211"/>
      <c r="F7" s="212"/>
      <c r="G7" s="213"/>
    </row>
    <row r="8" spans="1:7" ht="20.25">
      <c r="A8" s="209"/>
      <c r="B8" s="210"/>
      <c r="C8" s="211"/>
      <c r="D8" s="211"/>
      <c r="E8" s="211"/>
      <c r="F8" s="212"/>
      <c r="G8" s="213"/>
    </row>
    <row r="9" spans="1:7" ht="20.25">
      <c r="A9" s="209" t="s">
        <v>87</v>
      </c>
      <c r="B9" s="214" t="s">
        <v>144</v>
      </c>
      <c r="C9" s="211"/>
      <c r="D9" s="211"/>
      <c r="E9" s="211"/>
      <c r="F9" s="212"/>
      <c r="G9" s="213"/>
    </row>
    <row r="10" spans="1:7" ht="20.25">
      <c r="A10" s="215" t="s">
        <v>89</v>
      </c>
      <c r="B10" s="216" t="s">
        <v>145</v>
      </c>
      <c r="C10" s="217">
        <v>150</v>
      </c>
      <c r="D10" s="218" t="s">
        <v>56</v>
      </c>
      <c r="E10" s="217"/>
      <c r="F10" s="219">
        <f>ROUND(E10*C10,2)</f>
        <v>0</v>
      </c>
      <c r="G10" s="213"/>
    </row>
    <row r="11" spans="1:7" ht="20.25">
      <c r="A11" s="215" t="s">
        <v>97</v>
      </c>
      <c r="B11" s="216" t="s">
        <v>146</v>
      </c>
      <c r="C11" s="217">
        <v>1</v>
      </c>
      <c r="D11" s="218" t="s">
        <v>52</v>
      </c>
      <c r="E11" s="217"/>
      <c r="F11" s="219">
        <f>ROUND(E11*C11,2)</f>
        <v>0</v>
      </c>
      <c r="G11" s="220"/>
    </row>
    <row r="12" spans="1:7" ht="20.25">
      <c r="A12" s="215" t="s">
        <v>147</v>
      </c>
      <c r="B12" s="216" t="s">
        <v>148</v>
      </c>
      <c r="C12" s="217">
        <v>1</v>
      </c>
      <c r="D12" s="218" t="s">
        <v>52</v>
      </c>
      <c r="E12" s="217"/>
      <c r="F12" s="219">
        <f>ROUND(E12*C12,2)</f>
        <v>0</v>
      </c>
      <c r="G12" s="220">
        <f>SUM(F10:F12)</f>
        <v>0</v>
      </c>
    </row>
    <row r="13" spans="1:7" ht="20.25">
      <c r="A13" s="209"/>
      <c r="B13" s="210"/>
      <c r="C13" s="211"/>
      <c r="D13" s="211"/>
      <c r="E13" s="211"/>
      <c r="F13" s="212"/>
      <c r="G13" s="213"/>
    </row>
    <row r="14" spans="1:7" ht="20.25">
      <c r="A14" s="221" t="s">
        <v>99</v>
      </c>
      <c r="B14" s="214" t="s">
        <v>28</v>
      </c>
      <c r="C14" s="211"/>
      <c r="D14" s="222"/>
      <c r="E14" s="211"/>
      <c r="F14" s="212"/>
      <c r="G14" s="213"/>
    </row>
    <row r="15" spans="1:7" ht="20.25">
      <c r="A15" s="215" t="s">
        <v>100</v>
      </c>
      <c r="B15" s="223" t="s">
        <v>149</v>
      </c>
      <c r="C15" s="217">
        <v>2</v>
      </c>
      <c r="D15" s="218" t="s">
        <v>31</v>
      </c>
      <c r="E15" s="217"/>
      <c r="F15" s="219">
        <f>ROUND(E15*C15,2)</f>
        <v>0</v>
      </c>
      <c r="G15" s="213"/>
    </row>
    <row r="16" spans="1:7" ht="18.75">
      <c r="A16" s="224" t="s">
        <v>103</v>
      </c>
      <c r="B16" s="225" t="s">
        <v>150</v>
      </c>
      <c r="C16" s="217">
        <v>25.5</v>
      </c>
      <c r="D16" s="226" t="s">
        <v>31</v>
      </c>
      <c r="E16" s="217"/>
      <c r="F16" s="227">
        <f>ROUND(C16*E16,2)</f>
        <v>0</v>
      </c>
      <c r="G16" s="228"/>
    </row>
    <row r="17" spans="1:7" ht="20.25">
      <c r="A17" s="215" t="s">
        <v>105</v>
      </c>
      <c r="B17" s="225" t="s">
        <v>151</v>
      </c>
      <c r="C17" s="217">
        <v>30.6</v>
      </c>
      <c r="D17" s="226" t="s">
        <v>31</v>
      </c>
      <c r="E17" s="217"/>
      <c r="F17" s="227">
        <f>ROUND(C17*E17,2)</f>
        <v>0</v>
      </c>
      <c r="G17" s="220">
        <f>SUM(F15:F17)</f>
        <v>0</v>
      </c>
    </row>
    <row r="18" spans="1:7" ht="20.25">
      <c r="A18" s="221"/>
      <c r="B18" s="229"/>
      <c r="C18" s="230"/>
      <c r="D18" s="226"/>
      <c r="E18" s="231"/>
      <c r="F18" s="227"/>
      <c r="G18" s="220"/>
    </row>
    <row r="19" spans="1:7" ht="20.25">
      <c r="A19" s="209" t="s">
        <v>106</v>
      </c>
      <c r="B19" s="232" t="s">
        <v>152</v>
      </c>
      <c r="C19" s="211"/>
      <c r="D19" s="211"/>
      <c r="E19" s="211"/>
      <c r="F19" s="211"/>
      <c r="G19" s="233"/>
    </row>
    <row r="20" spans="1:7" ht="20.25">
      <c r="A20" s="221" t="s">
        <v>108</v>
      </c>
      <c r="B20" s="234" t="s">
        <v>153</v>
      </c>
      <c r="C20" s="211"/>
      <c r="D20" s="211"/>
      <c r="E20" s="211"/>
      <c r="F20" s="211"/>
      <c r="G20" s="220"/>
    </row>
    <row r="21" spans="1:7" ht="20.25">
      <c r="A21" s="224" t="s">
        <v>154</v>
      </c>
      <c r="B21" s="235" t="s">
        <v>155</v>
      </c>
      <c r="C21" s="211">
        <v>13</v>
      </c>
      <c r="D21" s="222" t="s">
        <v>27</v>
      </c>
      <c r="E21" s="211"/>
      <c r="F21" s="211">
        <f>ROUND(E21*C21,2)</f>
        <v>0</v>
      </c>
      <c r="G21" s="220"/>
    </row>
    <row r="22" spans="1:7" ht="20.25">
      <c r="A22" s="224" t="s">
        <v>156</v>
      </c>
      <c r="B22" s="235" t="s">
        <v>157</v>
      </c>
      <c r="C22" s="211">
        <v>5</v>
      </c>
      <c r="D22" s="222" t="s">
        <v>27</v>
      </c>
      <c r="E22" s="211"/>
      <c r="F22" s="211">
        <f>ROUND(E22*C22,2)</f>
        <v>0</v>
      </c>
      <c r="G22" s="220">
        <f>SUM(F21:F22)</f>
        <v>0</v>
      </c>
    </row>
    <row r="23" spans="1:7" ht="20.25">
      <c r="A23" s="224"/>
      <c r="B23" s="235"/>
      <c r="C23" s="211"/>
      <c r="D23" s="222"/>
      <c r="E23" s="211"/>
      <c r="F23" s="211"/>
      <c r="G23" s="220"/>
    </row>
    <row r="24" spans="1:7" ht="20.25">
      <c r="A24" s="221" t="s">
        <v>110</v>
      </c>
      <c r="B24" s="236" t="s">
        <v>158</v>
      </c>
      <c r="C24" s="211"/>
      <c r="D24" s="211"/>
      <c r="E24" s="211"/>
      <c r="F24" s="211"/>
      <c r="G24" s="220"/>
    </row>
    <row r="25" spans="1:7" ht="20.25">
      <c r="A25" s="224" t="s">
        <v>159</v>
      </c>
      <c r="B25" s="235" t="s">
        <v>160</v>
      </c>
      <c r="C25" s="211">
        <v>1</v>
      </c>
      <c r="D25" s="222" t="s">
        <v>21</v>
      </c>
      <c r="E25" s="211"/>
      <c r="F25" s="211">
        <f>ROUND(E25*C25,2)</f>
        <v>0</v>
      </c>
      <c r="G25" s="220">
        <f>SUM(F24:F25)</f>
        <v>0</v>
      </c>
    </row>
    <row r="26" spans="1:7" ht="20.25">
      <c r="A26" s="221"/>
      <c r="B26" s="214"/>
      <c r="C26" s="211"/>
      <c r="D26" s="222"/>
      <c r="E26" s="211"/>
      <c r="F26" s="211"/>
      <c r="G26" s="220"/>
    </row>
    <row r="27" spans="1:7" ht="20.25">
      <c r="A27" s="221" t="s">
        <v>161</v>
      </c>
      <c r="B27" s="234" t="s">
        <v>162</v>
      </c>
      <c r="C27" s="211"/>
      <c r="D27" s="211"/>
      <c r="E27" s="211"/>
      <c r="F27" s="211"/>
      <c r="G27" s="220"/>
    </row>
    <row r="28" spans="1:7" ht="20.25">
      <c r="A28" s="224" t="s">
        <v>163</v>
      </c>
      <c r="B28" s="235" t="s">
        <v>164</v>
      </c>
      <c r="C28" s="211">
        <v>1</v>
      </c>
      <c r="D28" s="222" t="s">
        <v>21</v>
      </c>
      <c r="E28" s="211"/>
      <c r="F28" s="211">
        <f>ROUND(E28*C28,2)</f>
        <v>0</v>
      </c>
      <c r="G28" s="220">
        <f>SUM(F27:F28)</f>
        <v>0</v>
      </c>
    </row>
    <row r="29" spans="1:7" ht="20.25">
      <c r="A29" s="224"/>
      <c r="B29" s="235"/>
      <c r="C29" s="211"/>
      <c r="D29" s="222"/>
      <c r="E29" s="211"/>
      <c r="F29" s="211"/>
      <c r="G29" s="220"/>
    </row>
    <row r="30" spans="1:7" ht="20.25">
      <c r="A30" s="221" t="s">
        <v>165</v>
      </c>
      <c r="B30" s="214" t="s">
        <v>166</v>
      </c>
      <c r="C30" s="211"/>
      <c r="D30" s="222"/>
      <c r="E30" s="211"/>
      <c r="F30" s="211"/>
      <c r="G30" s="220"/>
    </row>
    <row r="31" spans="1:7" ht="20.25">
      <c r="A31" s="224" t="s">
        <v>167</v>
      </c>
      <c r="B31" s="235" t="s">
        <v>168</v>
      </c>
      <c r="C31" s="211">
        <v>1</v>
      </c>
      <c r="D31" s="222" t="s">
        <v>21</v>
      </c>
      <c r="E31" s="211"/>
      <c r="F31" s="211">
        <f>C31*E31</f>
        <v>0</v>
      </c>
      <c r="G31" s="220">
        <f>SUM(F30:F31)</f>
        <v>0</v>
      </c>
    </row>
    <row r="32" spans="1:7" ht="20.25">
      <c r="A32" s="224"/>
      <c r="B32" s="235"/>
      <c r="C32" s="211"/>
      <c r="D32" s="237"/>
      <c r="E32" s="211"/>
      <c r="F32" s="238"/>
      <c r="G32" s="220"/>
    </row>
    <row r="33" spans="1:7" ht="20.25">
      <c r="A33" s="221" t="s">
        <v>169</v>
      </c>
      <c r="B33" s="214" t="s">
        <v>170</v>
      </c>
      <c r="C33" s="211"/>
      <c r="D33" s="222"/>
      <c r="E33" s="211"/>
      <c r="F33" s="211"/>
      <c r="G33" s="220"/>
    </row>
    <row r="34" spans="1:7" ht="20.25">
      <c r="A34" s="224" t="s">
        <v>171</v>
      </c>
      <c r="B34" s="235" t="s">
        <v>172</v>
      </c>
      <c r="C34" s="211">
        <v>1</v>
      </c>
      <c r="D34" s="222" t="s">
        <v>21</v>
      </c>
      <c r="E34" s="211"/>
      <c r="F34" s="211">
        <f>C34*E34</f>
        <v>0</v>
      </c>
      <c r="G34" s="220"/>
    </row>
    <row r="35" spans="1:7" ht="20.25">
      <c r="A35" s="224" t="s">
        <v>173</v>
      </c>
      <c r="B35" s="235" t="s">
        <v>174</v>
      </c>
      <c r="C35" s="211">
        <v>2</v>
      </c>
      <c r="D35" s="222" t="s">
        <v>21</v>
      </c>
      <c r="E35" s="211"/>
      <c r="F35" s="211">
        <f>C35*E35</f>
        <v>0</v>
      </c>
      <c r="G35" s="220">
        <f>SUM(F34:F35)</f>
        <v>0</v>
      </c>
    </row>
    <row r="36" spans="1:7" ht="20.25">
      <c r="A36" s="224"/>
      <c r="B36" s="235"/>
      <c r="C36" s="211"/>
      <c r="D36" s="222"/>
      <c r="E36" s="211"/>
      <c r="F36" s="211"/>
      <c r="G36" s="220"/>
    </row>
    <row r="37" spans="1:7" ht="20.25">
      <c r="A37" s="221" t="s">
        <v>175</v>
      </c>
      <c r="B37" s="214" t="s">
        <v>176</v>
      </c>
      <c r="C37" s="211"/>
      <c r="D37" s="222"/>
      <c r="E37" s="211"/>
      <c r="F37" s="211"/>
      <c r="G37" s="220"/>
    </row>
    <row r="38" spans="1:7" ht="20.25">
      <c r="A38" s="224" t="s">
        <v>177</v>
      </c>
      <c r="B38" s="235" t="s">
        <v>178</v>
      </c>
      <c r="C38" s="211">
        <v>2</v>
      </c>
      <c r="D38" s="222" t="s">
        <v>21</v>
      </c>
      <c r="E38" s="211"/>
      <c r="F38" s="211">
        <f>C38*E38</f>
        <v>0</v>
      </c>
      <c r="G38" s="220">
        <f>SUM(F36:F38)</f>
        <v>0</v>
      </c>
    </row>
    <row r="39" spans="1:7" ht="20.25">
      <c r="A39" s="224"/>
      <c r="B39" s="235"/>
      <c r="C39" s="211"/>
      <c r="D39" s="237"/>
      <c r="E39" s="211"/>
      <c r="F39" s="238"/>
      <c r="G39" s="220"/>
    </row>
    <row r="40" spans="1:7" ht="20.25">
      <c r="A40" s="221" t="s">
        <v>179</v>
      </c>
      <c r="B40" s="214" t="s">
        <v>180</v>
      </c>
      <c r="C40" s="211"/>
      <c r="D40" s="222"/>
      <c r="E40" s="211"/>
      <c r="F40" s="211"/>
      <c r="G40" s="220"/>
    </row>
    <row r="41" spans="1:7" ht="20.25">
      <c r="A41" s="224" t="s">
        <v>181</v>
      </c>
      <c r="B41" s="235" t="s">
        <v>182</v>
      </c>
      <c r="C41" s="211">
        <v>1</v>
      </c>
      <c r="D41" s="222" t="s">
        <v>21</v>
      </c>
      <c r="E41" s="211"/>
      <c r="F41" s="211">
        <f>C41*E41</f>
        <v>0</v>
      </c>
      <c r="G41" s="220"/>
    </row>
    <row r="42" spans="1:7" ht="20.25">
      <c r="A42" s="224" t="s">
        <v>181</v>
      </c>
      <c r="B42" s="235" t="s">
        <v>183</v>
      </c>
      <c r="C42" s="211">
        <v>1</v>
      </c>
      <c r="D42" s="222" t="s">
        <v>21</v>
      </c>
      <c r="E42" s="211"/>
      <c r="F42" s="211">
        <f>C42*E42</f>
        <v>0</v>
      </c>
      <c r="G42" s="220">
        <f>SUM(F41:F42)</f>
        <v>0</v>
      </c>
    </row>
    <row r="43" spans="1:7" ht="20.25">
      <c r="A43" s="224"/>
      <c r="B43" s="235"/>
      <c r="C43" s="211"/>
      <c r="D43" s="237"/>
      <c r="E43" s="211"/>
      <c r="F43" s="238"/>
      <c r="G43" s="220"/>
    </row>
    <row r="44" spans="1:7" ht="20.25">
      <c r="A44" s="221" t="s">
        <v>184</v>
      </c>
      <c r="B44" s="214" t="s">
        <v>180</v>
      </c>
      <c r="C44" s="211"/>
      <c r="D44" s="222"/>
      <c r="E44" s="211"/>
      <c r="F44" s="211"/>
      <c r="G44" s="220"/>
    </row>
    <row r="45" spans="1:7" ht="20.25">
      <c r="A45" s="224" t="s">
        <v>185</v>
      </c>
      <c r="B45" s="235" t="s">
        <v>182</v>
      </c>
      <c r="C45" s="211">
        <v>1</v>
      </c>
      <c r="D45" s="222" t="s">
        <v>21</v>
      </c>
      <c r="E45" s="211"/>
      <c r="F45" s="211">
        <f>C45*E45</f>
        <v>0</v>
      </c>
      <c r="G45" s="220"/>
    </row>
    <row r="46" spans="1:7" ht="20.25">
      <c r="A46" s="224" t="s">
        <v>186</v>
      </c>
      <c r="B46" s="235" t="s">
        <v>183</v>
      </c>
      <c r="C46" s="211">
        <v>2</v>
      </c>
      <c r="D46" s="222" t="s">
        <v>21</v>
      </c>
      <c r="E46" s="211"/>
      <c r="F46" s="211">
        <f>C46*E46</f>
        <v>0</v>
      </c>
      <c r="G46" s="220">
        <f>SUM(F45:F46)</f>
        <v>0</v>
      </c>
    </row>
    <row r="47" spans="1:7" ht="21" thickBot="1">
      <c r="A47" s="239"/>
      <c r="B47" s="240"/>
      <c r="C47" s="241"/>
      <c r="D47" s="242"/>
      <c r="E47" s="241"/>
      <c r="F47" s="243"/>
      <c r="G47" s="244"/>
    </row>
    <row r="48" spans="1:7" ht="21" thickTop="1">
      <c r="A48" s="224"/>
      <c r="B48" s="235"/>
      <c r="C48" s="211"/>
      <c r="D48" s="237"/>
      <c r="E48" s="211"/>
      <c r="F48" s="238"/>
      <c r="G48" s="220"/>
    </row>
    <row r="49" spans="1:7" ht="20.25">
      <c r="A49" s="221" t="s">
        <v>187</v>
      </c>
      <c r="B49" s="214" t="s">
        <v>188</v>
      </c>
      <c r="C49" s="211"/>
      <c r="D49" s="222"/>
      <c r="E49" s="211"/>
      <c r="F49" s="211"/>
      <c r="G49" s="220"/>
    </row>
    <row r="50" spans="1:7" ht="20.25">
      <c r="A50" s="224" t="s">
        <v>189</v>
      </c>
      <c r="B50" s="235" t="s">
        <v>190</v>
      </c>
      <c r="C50" s="211">
        <v>1</v>
      </c>
      <c r="D50" s="222" t="s">
        <v>21</v>
      </c>
      <c r="E50" s="245"/>
      <c r="F50" s="211">
        <f>C50*E50</f>
        <v>0</v>
      </c>
      <c r="G50" s="220"/>
    </row>
    <row r="51" spans="1:7" ht="20.25">
      <c r="A51" s="224" t="s">
        <v>191</v>
      </c>
      <c r="B51" s="235" t="s">
        <v>192</v>
      </c>
      <c r="C51" s="211">
        <v>1</v>
      </c>
      <c r="D51" s="222" t="s">
        <v>21</v>
      </c>
      <c r="E51" s="211"/>
      <c r="F51" s="211">
        <f>C51*E51</f>
        <v>0</v>
      </c>
      <c r="G51" s="220">
        <f>SUM(F50:F51)</f>
        <v>0</v>
      </c>
    </row>
    <row r="52" spans="1:7" ht="20.25">
      <c r="A52" s="224"/>
      <c r="B52" s="235"/>
      <c r="C52" s="211"/>
      <c r="D52" s="237"/>
      <c r="E52" s="211"/>
      <c r="F52" s="238"/>
      <c r="G52" s="220"/>
    </row>
    <row r="53" spans="1:7" ht="20.25">
      <c r="A53" s="221" t="s">
        <v>193</v>
      </c>
      <c r="B53" s="234" t="s">
        <v>194</v>
      </c>
      <c r="C53" s="211"/>
      <c r="D53" s="211"/>
      <c r="E53" s="211"/>
      <c r="F53" s="211"/>
      <c r="G53" s="220"/>
    </row>
    <row r="54" spans="1:7" ht="20.25">
      <c r="A54" s="224" t="s">
        <v>195</v>
      </c>
      <c r="B54" s="246" t="s">
        <v>196</v>
      </c>
      <c r="C54" s="217">
        <v>1</v>
      </c>
      <c r="D54" s="218" t="s">
        <v>21</v>
      </c>
      <c r="E54" s="217"/>
      <c r="F54" s="217">
        <f>ROUND(E54*C54,2)</f>
        <v>0</v>
      </c>
      <c r="G54" s="220"/>
    </row>
    <row r="55" spans="1:7" ht="20.25">
      <c r="A55" s="224" t="s">
        <v>197</v>
      </c>
      <c r="B55" s="246" t="s">
        <v>198</v>
      </c>
      <c r="C55" s="217">
        <v>2</v>
      </c>
      <c r="D55" s="218" t="s">
        <v>21</v>
      </c>
      <c r="E55" s="217"/>
      <c r="F55" s="217">
        <f>ROUND(E55*C55,2)</f>
        <v>0</v>
      </c>
      <c r="G55" s="220"/>
    </row>
    <row r="56" spans="1:7" ht="20.25">
      <c r="A56" s="215" t="s">
        <v>199</v>
      </c>
      <c r="B56" s="246" t="s">
        <v>200</v>
      </c>
      <c r="C56" s="247">
        <v>1</v>
      </c>
      <c r="D56" s="226" t="s">
        <v>21</v>
      </c>
      <c r="E56" s="248"/>
      <c r="F56" s="247">
        <f>ROUND(C56*E56,2)</f>
        <v>0</v>
      </c>
      <c r="G56" s="249"/>
    </row>
    <row r="57" spans="1:7" ht="20.25">
      <c r="A57" s="224" t="s">
        <v>201</v>
      </c>
      <c r="B57" s="246" t="s">
        <v>202</v>
      </c>
      <c r="C57" s="247">
        <v>1</v>
      </c>
      <c r="D57" s="226" t="s">
        <v>21</v>
      </c>
      <c r="E57" s="248"/>
      <c r="F57" s="247">
        <f>ROUND(C57*E57,2)</f>
        <v>0</v>
      </c>
      <c r="G57" s="249"/>
    </row>
    <row r="58" spans="1:7" ht="20.25">
      <c r="A58" s="224" t="s">
        <v>203</v>
      </c>
      <c r="B58" s="223" t="s">
        <v>204</v>
      </c>
      <c r="C58" s="217">
        <v>3</v>
      </c>
      <c r="D58" s="218" t="s">
        <v>21</v>
      </c>
      <c r="E58" s="217"/>
      <c r="F58" s="217">
        <f>ROUND(E58*C58,2)</f>
        <v>0</v>
      </c>
      <c r="G58" s="220">
        <f>SUM(F54:F58)</f>
        <v>0</v>
      </c>
    </row>
    <row r="59" spans="1:7" ht="20.25">
      <c r="A59" s="224"/>
      <c r="B59" s="246"/>
      <c r="C59" s="247"/>
      <c r="D59" s="226"/>
      <c r="E59" s="248"/>
      <c r="F59" s="247"/>
      <c r="G59" s="249"/>
    </row>
    <row r="60" spans="1:7" ht="20.25">
      <c r="A60" s="221" t="s">
        <v>205</v>
      </c>
      <c r="B60" s="234" t="s">
        <v>206</v>
      </c>
      <c r="C60" s="211"/>
      <c r="D60" s="211"/>
      <c r="E60" s="211"/>
      <c r="F60" s="211"/>
      <c r="G60" s="249"/>
    </row>
    <row r="61" spans="1:7" ht="20.25">
      <c r="A61" s="224" t="s">
        <v>207</v>
      </c>
      <c r="B61" s="246" t="s">
        <v>208</v>
      </c>
      <c r="C61" s="217">
        <v>1</v>
      </c>
      <c r="D61" s="218" t="s">
        <v>21</v>
      </c>
      <c r="E61" s="217"/>
      <c r="F61" s="217">
        <f>ROUND(E61*C61,2)</f>
        <v>0</v>
      </c>
      <c r="G61" s="220">
        <f>SUM(F60:F61)</f>
        <v>0</v>
      </c>
    </row>
    <row r="62" spans="1:7" ht="20.25">
      <c r="A62" s="224"/>
      <c r="B62" s="246"/>
      <c r="C62" s="217"/>
      <c r="D62" s="218"/>
      <c r="E62" s="217"/>
      <c r="F62" s="217"/>
      <c r="G62" s="220"/>
    </row>
    <row r="63" spans="1:7" ht="37.5">
      <c r="A63" s="250" t="s">
        <v>112</v>
      </c>
      <c r="B63" s="251" t="s">
        <v>209</v>
      </c>
      <c r="C63" s="252"/>
      <c r="D63" s="252"/>
      <c r="E63" s="253"/>
      <c r="F63" s="247"/>
      <c r="G63" s="254"/>
    </row>
    <row r="64" spans="1:7" ht="20.25">
      <c r="A64" s="250" t="s">
        <v>117</v>
      </c>
      <c r="B64" s="255" t="s">
        <v>210</v>
      </c>
      <c r="C64" s="247">
        <v>1</v>
      </c>
      <c r="D64" s="226" t="s">
        <v>52</v>
      </c>
      <c r="E64" s="248"/>
      <c r="F64" s="247">
        <f>ROUND(E64*C64,2)</f>
        <v>0</v>
      </c>
      <c r="G64" s="254"/>
    </row>
    <row r="65" spans="1:7" ht="20.25">
      <c r="A65" s="250" t="s">
        <v>120</v>
      </c>
      <c r="B65" s="255" t="s">
        <v>28</v>
      </c>
      <c r="C65" s="247"/>
      <c r="D65" s="226"/>
      <c r="E65" s="248"/>
      <c r="F65" s="247"/>
      <c r="G65" s="254"/>
    </row>
    <row r="66" spans="1:7" ht="20.25">
      <c r="A66" s="256" t="s">
        <v>211</v>
      </c>
      <c r="B66" s="257" t="s">
        <v>212</v>
      </c>
      <c r="C66" s="247">
        <f>ROUND(3.2*3.1*2.3,2)</f>
        <v>22.82</v>
      </c>
      <c r="D66" s="226" t="s">
        <v>102</v>
      </c>
      <c r="E66" s="248"/>
      <c r="F66" s="247">
        <f>ROUND(E66*C66,2)</f>
        <v>0</v>
      </c>
      <c r="G66" s="254"/>
    </row>
    <row r="67" spans="1:7" ht="20.25">
      <c r="A67" s="256" t="s">
        <v>213</v>
      </c>
      <c r="B67" s="257" t="s">
        <v>104</v>
      </c>
      <c r="C67" s="247">
        <f>ROUND(C66-2.2*2.1*2.3,2)</f>
        <v>12.19</v>
      </c>
      <c r="D67" s="226" t="s">
        <v>102</v>
      </c>
      <c r="E67" s="258"/>
      <c r="F67" s="247">
        <f>ROUND(E67*C67,2)</f>
        <v>0</v>
      </c>
      <c r="G67" s="254"/>
    </row>
    <row r="68" spans="1:7" ht="20.25">
      <c r="A68" s="256" t="s">
        <v>214</v>
      </c>
      <c r="B68" s="257" t="s">
        <v>215</v>
      </c>
      <c r="C68" s="247">
        <v>1</v>
      </c>
      <c r="D68" s="226" t="s">
        <v>52</v>
      </c>
      <c r="E68" s="248"/>
      <c r="F68" s="247">
        <f>ROUND(E68*C68,2)</f>
        <v>0</v>
      </c>
      <c r="G68" s="254"/>
    </row>
    <row r="69" spans="1:7" ht="20.25">
      <c r="A69" s="256" t="s">
        <v>216</v>
      </c>
      <c r="B69" s="257" t="s">
        <v>217</v>
      </c>
      <c r="C69" s="247">
        <f>ROUND((C66-C67)*1.2,2)</f>
        <v>12.76</v>
      </c>
      <c r="D69" s="226" t="s">
        <v>102</v>
      </c>
      <c r="E69" s="258"/>
      <c r="F69" s="247">
        <f>ROUND(E69*C69,2)</f>
        <v>0</v>
      </c>
      <c r="G69" s="254"/>
    </row>
    <row r="70" spans="1:7" ht="20.25">
      <c r="A70" s="250" t="s">
        <v>122</v>
      </c>
      <c r="B70" s="255" t="s">
        <v>218</v>
      </c>
      <c r="C70" s="247"/>
      <c r="D70" s="226"/>
      <c r="E70" s="248"/>
      <c r="F70" s="247"/>
      <c r="G70" s="254"/>
    </row>
    <row r="71" spans="1:7" ht="20.25">
      <c r="A71" s="256" t="s">
        <v>219</v>
      </c>
      <c r="B71" s="257" t="s">
        <v>220</v>
      </c>
      <c r="C71" s="247">
        <f>ROUND(0.5*0.25*8.6,2)</f>
        <v>1.08</v>
      </c>
      <c r="D71" s="226" t="s">
        <v>102</v>
      </c>
      <c r="E71" s="248"/>
      <c r="F71" s="247">
        <f>ROUND(E71*C71,2)</f>
        <v>0</v>
      </c>
      <c r="G71" s="254"/>
    </row>
    <row r="72" spans="1:7" ht="20.25">
      <c r="A72" s="256" t="s">
        <v>221</v>
      </c>
      <c r="B72" s="257" t="s">
        <v>222</v>
      </c>
      <c r="C72" s="247">
        <f>ROUND(2.2*2*0.2+2.1*2*0.2,2)</f>
        <v>1.72</v>
      </c>
      <c r="D72" s="226" t="s">
        <v>102</v>
      </c>
      <c r="E72" s="248"/>
      <c r="F72" s="247">
        <f>ROUND(E72*C72,2)</f>
        <v>0</v>
      </c>
      <c r="G72" s="254"/>
    </row>
    <row r="73" spans="1:7" ht="20.25">
      <c r="A73" s="256" t="s">
        <v>223</v>
      </c>
      <c r="B73" s="257" t="s">
        <v>224</v>
      </c>
      <c r="C73" s="247">
        <f>ROUND(0.2*0.3*8.6,2)</f>
        <v>0.52</v>
      </c>
      <c r="D73" s="226" t="s">
        <v>102</v>
      </c>
      <c r="E73" s="248"/>
      <c r="F73" s="247">
        <f>ROUND(E73*C73,2)</f>
        <v>0</v>
      </c>
      <c r="G73" s="254"/>
    </row>
    <row r="74" spans="1:7" ht="20.25">
      <c r="A74" s="256" t="s">
        <v>225</v>
      </c>
      <c r="B74" s="257" t="s">
        <v>226</v>
      </c>
      <c r="C74" s="247">
        <v>0.85</v>
      </c>
      <c r="D74" s="226" t="s">
        <v>102</v>
      </c>
      <c r="E74" s="248"/>
      <c r="F74" s="247">
        <f>ROUND(E74*C74,2)</f>
        <v>0</v>
      </c>
      <c r="G74" s="254"/>
    </row>
    <row r="75" spans="1:7" ht="20.25">
      <c r="A75" s="256" t="s">
        <v>227</v>
      </c>
      <c r="B75" s="257" t="s">
        <v>228</v>
      </c>
      <c r="C75" s="247">
        <f>ROUND(2.2*2.1*0.12,2)</f>
        <v>0.55000000000000004</v>
      </c>
      <c r="D75" s="226" t="s">
        <v>102</v>
      </c>
      <c r="E75" s="248"/>
      <c r="F75" s="247">
        <f>ROUND(E75*C75,2)</f>
        <v>0</v>
      </c>
      <c r="G75" s="254"/>
    </row>
    <row r="76" spans="1:7" ht="20.25">
      <c r="A76" s="256"/>
      <c r="B76" s="257"/>
      <c r="C76" s="247"/>
      <c r="D76" s="226"/>
      <c r="E76" s="248"/>
      <c r="F76" s="247"/>
      <c r="G76" s="254"/>
    </row>
    <row r="77" spans="1:7" ht="20.25">
      <c r="A77" s="250" t="s">
        <v>124</v>
      </c>
      <c r="B77" s="255" t="s">
        <v>229</v>
      </c>
      <c r="C77" s="247"/>
      <c r="D77" s="226"/>
      <c r="E77" s="248"/>
      <c r="F77" s="247"/>
      <c r="G77" s="254"/>
    </row>
    <row r="78" spans="1:7" ht="20.25">
      <c r="A78" s="256" t="s">
        <v>230</v>
      </c>
      <c r="B78" s="257" t="s">
        <v>231</v>
      </c>
      <c r="C78" s="247">
        <f>ROUND(2.2*2.1,2)</f>
        <v>4.62</v>
      </c>
      <c r="D78" s="226" t="s">
        <v>119</v>
      </c>
      <c r="E78" s="248"/>
      <c r="F78" s="247">
        <f>ROUND(E78*C78,2)</f>
        <v>0</v>
      </c>
      <c r="G78" s="254"/>
    </row>
    <row r="79" spans="1:7" ht="20.25">
      <c r="A79" s="250" t="s">
        <v>126</v>
      </c>
      <c r="B79" s="255" t="s">
        <v>232</v>
      </c>
      <c r="C79" s="247"/>
      <c r="D79" s="226"/>
      <c r="E79" s="248"/>
      <c r="F79" s="247"/>
      <c r="G79" s="254"/>
    </row>
    <row r="80" spans="1:7" ht="20.25">
      <c r="A80" s="256" t="s">
        <v>233</v>
      </c>
      <c r="B80" s="257" t="s">
        <v>234</v>
      </c>
      <c r="C80" s="247">
        <v>1</v>
      </c>
      <c r="D80" s="226" t="s">
        <v>235</v>
      </c>
      <c r="E80" s="248"/>
      <c r="F80" s="247">
        <f>ROUND(E80*C80,2)</f>
        <v>0</v>
      </c>
      <c r="G80" s="254"/>
    </row>
    <row r="81" spans="1:7" ht="20.25">
      <c r="A81" s="256" t="s">
        <v>236</v>
      </c>
      <c r="B81" s="257" t="s">
        <v>237</v>
      </c>
      <c r="C81" s="247">
        <v>1</v>
      </c>
      <c r="D81" s="226" t="s">
        <v>235</v>
      </c>
      <c r="E81" s="248"/>
      <c r="F81" s="247">
        <f>ROUND(E81*C81,2)</f>
        <v>0</v>
      </c>
      <c r="G81" s="254"/>
    </row>
    <row r="82" spans="1:7" ht="20.25">
      <c r="A82" s="256" t="s">
        <v>238</v>
      </c>
      <c r="B82" s="257" t="s">
        <v>50</v>
      </c>
      <c r="C82" s="247">
        <v>1</v>
      </c>
      <c r="D82" s="226" t="s">
        <v>239</v>
      </c>
      <c r="E82" s="248"/>
      <c r="F82" s="247">
        <f>ROUND(E82*C82,2)</f>
        <v>0</v>
      </c>
      <c r="G82" s="254"/>
    </row>
    <row r="83" spans="1:7" ht="20.25">
      <c r="A83" s="250" t="s">
        <v>128</v>
      </c>
      <c r="B83" s="255" t="s">
        <v>131</v>
      </c>
      <c r="C83" s="247">
        <v>1</v>
      </c>
      <c r="D83" s="226" t="s">
        <v>240</v>
      </c>
      <c r="E83" s="248"/>
      <c r="F83" s="247">
        <f>ROUND(E83*C83,2)</f>
        <v>0</v>
      </c>
      <c r="G83" s="254">
        <f>SUM(F64:F83)</f>
        <v>0</v>
      </c>
    </row>
    <row r="84" spans="1:7" ht="21" thickBot="1">
      <c r="A84" s="259"/>
      <c r="B84" s="260"/>
      <c r="C84" s="261"/>
      <c r="D84" s="262"/>
      <c r="E84" s="263"/>
      <c r="F84" s="261"/>
      <c r="G84" s="264"/>
    </row>
    <row r="85" spans="1:7" ht="21" thickTop="1">
      <c r="A85" s="224"/>
      <c r="B85" s="246"/>
      <c r="C85" s="217"/>
      <c r="D85" s="218"/>
      <c r="E85" s="217"/>
      <c r="F85" s="217"/>
      <c r="G85" s="220"/>
    </row>
    <row r="86" spans="1:7" ht="20.25">
      <c r="A86" s="221" t="s">
        <v>114</v>
      </c>
      <c r="B86" s="214" t="s">
        <v>241</v>
      </c>
      <c r="C86" s="217">
        <v>1</v>
      </c>
      <c r="D86" s="218" t="s">
        <v>52</v>
      </c>
      <c r="E86" s="217"/>
      <c r="F86" s="217">
        <f>ROUND(E86*C86,2)</f>
        <v>0</v>
      </c>
      <c r="G86" s="220">
        <f>SUM(F86:F86)</f>
        <v>0</v>
      </c>
    </row>
    <row r="87" spans="1:7" ht="20.25">
      <c r="A87" s="224"/>
      <c r="B87" s="265"/>
      <c r="C87" s="217"/>
      <c r="D87" s="218"/>
      <c r="E87" s="217"/>
      <c r="F87" s="217"/>
      <c r="G87" s="249"/>
    </row>
    <row r="88" spans="1:7" ht="20.25">
      <c r="A88" s="209" t="s">
        <v>242</v>
      </c>
      <c r="B88" s="214" t="s">
        <v>243</v>
      </c>
      <c r="C88" s="211"/>
      <c r="D88" s="222"/>
      <c r="E88" s="211"/>
      <c r="F88" s="212"/>
      <c r="G88" s="213"/>
    </row>
    <row r="89" spans="1:7" ht="37.5">
      <c r="A89" s="215" t="s">
        <v>244</v>
      </c>
      <c r="B89" s="223" t="s">
        <v>245</v>
      </c>
      <c r="C89" s="217">
        <v>3</v>
      </c>
      <c r="D89" s="218" t="s">
        <v>21</v>
      </c>
      <c r="E89" s="266"/>
      <c r="F89" s="217">
        <f>ROUND(E89*C89,2)</f>
        <v>0</v>
      </c>
      <c r="G89" s="220"/>
    </row>
    <row r="90" spans="1:7" ht="20.25">
      <c r="A90" s="215" t="s">
        <v>246</v>
      </c>
      <c r="B90" s="216" t="s">
        <v>247</v>
      </c>
      <c r="C90" s="217">
        <v>1</v>
      </c>
      <c r="D90" s="218" t="s">
        <v>21</v>
      </c>
      <c r="E90" s="217"/>
      <c r="F90" s="217">
        <f>ROUND(E90*C90,2)</f>
        <v>0</v>
      </c>
      <c r="G90" s="220">
        <f>SUM(F89:F90)</f>
        <v>0</v>
      </c>
    </row>
    <row r="91" spans="1:7" ht="20.25">
      <c r="A91" s="224"/>
      <c r="B91" s="223"/>
      <c r="C91" s="217"/>
      <c r="D91" s="267"/>
      <c r="E91" s="217"/>
      <c r="F91" s="268"/>
      <c r="G91" s="220"/>
    </row>
    <row r="92" spans="1:7" ht="37.5">
      <c r="A92" s="209" t="s">
        <v>248</v>
      </c>
      <c r="B92" s="232" t="s">
        <v>249</v>
      </c>
      <c r="C92" s="217">
        <v>14.4</v>
      </c>
      <c r="D92" s="218" t="s">
        <v>56</v>
      </c>
      <c r="E92" s="217"/>
      <c r="F92" s="217">
        <f>ROUND(E92*C92,2)</f>
        <v>0</v>
      </c>
      <c r="G92" s="220">
        <f>SUM(F91:F92)</f>
        <v>0</v>
      </c>
    </row>
    <row r="93" spans="1:7" ht="20.25">
      <c r="A93" s="224"/>
      <c r="B93" s="223"/>
      <c r="C93" s="217"/>
      <c r="D93" s="267"/>
      <c r="E93" s="217"/>
      <c r="F93" s="268"/>
      <c r="G93" s="220"/>
    </row>
    <row r="94" spans="1:7" ht="20.25">
      <c r="A94" s="209" t="s">
        <v>130</v>
      </c>
      <c r="B94" s="214" t="s">
        <v>54</v>
      </c>
      <c r="C94" s="211"/>
      <c r="D94" s="222"/>
      <c r="E94" s="211"/>
      <c r="F94" s="212"/>
      <c r="G94" s="213"/>
    </row>
    <row r="95" spans="1:7" ht="20.25">
      <c r="A95" s="215" t="s">
        <v>250</v>
      </c>
      <c r="B95" s="223" t="s">
        <v>55</v>
      </c>
      <c r="C95" s="217">
        <v>7.5</v>
      </c>
      <c r="D95" s="218" t="s">
        <v>56</v>
      </c>
      <c r="E95" s="217"/>
      <c r="F95" s="217">
        <f>ROUND(E95*C95,2)</f>
        <v>0</v>
      </c>
      <c r="G95" s="220">
        <f>SUM(F94:F95)</f>
        <v>0</v>
      </c>
    </row>
    <row r="96" spans="1:7" ht="20.25">
      <c r="A96" s="224"/>
      <c r="B96" s="223"/>
      <c r="C96" s="217"/>
      <c r="D96" s="267"/>
      <c r="E96" s="217"/>
      <c r="F96" s="268"/>
      <c r="G96" s="220"/>
    </row>
    <row r="97" spans="1:7" ht="37.5">
      <c r="A97" s="209" t="s">
        <v>251</v>
      </c>
      <c r="B97" s="269" t="s">
        <v>252</v>
      </c>
      <c r="C97" s="217">
        <v>1</v>
      </c>
      <c r="D97" s="218" t="s">
        <v>21</v>
      </c>
      <c r="E97" s="217"/>
      <c r="F97" s="217">
        <f>ROUND(E97*C97,2)</f>
        <v>0</v>
      </c>
      <c r="G97" s="220">
        <f>SUM(F96:F97)</f>
        <v>0</v>
      </c>
    </row>
    <row r="98" spans="1:7" ht="20.25">
      <c r="A98" s="224"/>
      <c r="B98" s="235"/>
      <c r="C98" s="270"/>
      <c r="D98" s="271"/>
      <c r="E98" s="272"/>
      <c r="F98" s="273"/>
      <c r="G98" s="274"/>
    </row>
    <row r="99" spans="1:7" ht="20.25">
      <c r="A99" s="209" t="s">
        <v>253</v>
      </c>
      <c r="B99" s="214" t="s">
        <v>254</v>
      </c>
      <c r="C99" s="217">
        <v>1</v>
      </c>
      <c r="D99" s="218" t="s">
        <v>52</v>
      </c>
      <c r="E99" s="217"/>
      <c r="F99" s="217">
        <f>ROUND(E99*C99,2)</f>
        <v>0</v>
      </c>
      <c r="G99" s="220">
        <f>SUM(F99:F99)</f>
        <v>0</v>
      </c>
    </row>
    <row r="100" spans="1:7" ht="21" thickBot="1">
      <c r="A100" s="224"/>
      <c r="B100" s="235"/>
      <c r="C100" s="211"/>
      <c r="D100" s="222"/>
      <c r="E100" s="211"/>
      <c r="F100" s="212"/>
      <c r="G100" s="213"/>
    </row>
    <row r="101" spans="1:7" ht="21.75" thickTop="1" thickBot="1">
      <c r="A101" s="275"/>
      <c r="B101" s="276" t="s">
        <v>255</v>
      </c>
      <c r="C101" s="277"/>
      <c r="D101" s="278"/>
      <c r="E101" s="279"/>
      <c r="F101" s="280"/>
      <c r="G101" s="281">
        <f>SUM(G10:G99)</f>
        <v>0</v>
      </c>
    </row>
    <row r="102" spans="1:7" ht="21" thickTop="1">
      <c r="A102" s="282"/>
      <c r="B102" s="283"/>
      <c r="C102" s="284"/>
      <c r="D102" s="283"/>
      <c r="E102" s="245"/>
      <c r="F102" s="285"/>
      <c r="G102" s="286"/>
    </row>
    <row r="103" spans="1:7" ht="40.5">
      <c r="A103" s="287" t="s">
        <v>256</v>
      </c>
      <c r="B103" s="288" t="s">
        <v>257</v>
      </c>
      <c r="C103" s="289"/>
      <c r="D103" s="118"/>
      <c r="E103" s="290"/>
      <c r="F103" s="120"/>
      <c r="G103" s="291"/>
    </row>
    <row r="104" spans="1:7" ht="20.25">
      <c r="A104" s="292"/>
      <c r="B104" s="126"/>
      <c r="C104" s="289"/>
      <c r="D104" s="118"/>
      <c r="E104" s="290"/>
      <c r="F104" s="120"/>
      <c r="G104" s="291"/>
    </row>
    <row r="105" spans="1:7" ht="20.25">
      <c r="A105" s="125" t="s">
        <v>89</v>
      </c>
      <c r="B105" s="293" t="s">
        <v>258</v>
      </c>
      <c r="C105" s="289">
        <v>1</v>
      </c>
      <c r="D105" s="118" t="s">
        <v>52</v>
      </c>
      <c r="E105" s="290"/>
      <c r="F105" s="120">
        <f>C105*E105</f>
        <v>0</v>
      </c>
      <c r="G105" s="291"/>
    </row>
    <row r="106" spans="1:7" ht="20.25">
      <c r="A106" s="125"/>
      <c r="B106" s="293"/>
      <c r="C106" s="289"/>
      <c r="D106" s="118"/>
      <c r="E106" s="290"/>
      <c r="F106" s="120"/>
      <c r="G106" s="291"/>
    </row>
    <row r="107" spans="1:7" ht="37.5">
      <c r="A107" s="294" t="s">
        <v>97</v>
      </c>
      <c r="B107" s="295" t="s">
        <v>259</v>
      </c>
      <c r="C107" s="296">
        <v>1</v>
      </c>
      <c r="D107" s="297" t="s">
        <v>52</v>
      </c>
      <c r="E107" s="298"/>
      <c r="F107" s="299">
        <f>C107*E107</f>
        <v>0</v>
      </c>
      <c r="G107" s="300">
        <f>SUM(F105:F107)</f>
        <v>0</v>
      </c>
    </row>
    <row r="108" spans="1:7" ht="21" thickBot="1">
      <c r="A108" s="301"/>
      <c r="B108" s="293"/>
      <c r="C108" s="302"/>
      <c r="D108" s="303"/>
      <c r="E108" s="245"/>
      <c r="F108" s="285"/>
      <c r="G108" s="291"/>
    </row>
    <row r="109" spans="1:7" ht="21.75" thickTop="1" thickBot="1">
      <c r="A109" s="304"/>
      <c r="B109" s="305" t="s">
        <v>260</v>
      </c>
      <c r="C109" s="306"/>
      <c r="D109" s="307"/>
      <c r="E109" s="308"/>
      <c r="F109" s="309"/>
      <c r="G109" s="310">
        <f>SUM(G105:G107)</f>
        <v>0</v>
      </c>
    </row>
    <row r="110" spans="1:7" ht="21.75" thickTop="1" thickBot="1">
      <c r="A110" s="292"/>
      <c r="B110" s="126"/>
      <c r="C110" s="289"/>
      <c r="D110" s="118"/>
      <c r="E110" s="290"/>
      <c r="F110" s="120"/>
      <c r="G110" s="291"/>
    </row>
    <row r="111" spans="1:7" ht="21.75" thickTop="1" thickBot="1">
      <c r="A111" s="304"/>
      <c r="B111" s="311" t="s">
        <v>261</v>
      </c>
      <c r="C111" s="312"/>
      <c r="D111" s="174"/>
      <c r="E111" s="174"/>
      <c r="F111" s="174"/>
      <c r="G111" s="313">
        <f>SUM(G101+G109)</f>
        <v>0</v>
      </c>
    </row>
    <row r="112" spans="1:7" ht="21.75" thickTop="1" thickBot="1">
      <c r="A112" s="304"/>
      <c r="B112" s="311" t="s">
        <v>261</v>
      </c>
      <c r="C112" s="312"/>
      <c r="D112" s="174"/>
      <c r="E112" s="174"/>
      <c r="F112" s="174"/>
      <c r="G112" s="313">
        <f>SUM(G101+G109)</f>
        <v>0</v>
      </c>
    </row>
    <row r="113" spans="1:7" ht="21" thickTop="1">
      <c r="A113" s="292"/>
      <c r="B113" s="314"/>
      <c r="C113" s="315"/>
      <c r="D113" s="316"/>
      <c r="E113" s="316"/>
      <c r="F113" s="316"/>
      <c r="G113" s="317"/>
    </row>
    <row r="114" spans="1:7" ht="20.25">
      <c r="A114" s="292"/>
      <c r="B114" s="318" t="s">
        <v>62</v>
      </c>
      <c r="C114" s="319"/>
      <c r="D114" s="320">
        <v>0.1</v>
      </c>
      <c r="E114" s="166"/>
      <c r="F114" s="245">
        <f>G112*D114</f>
        <v>0</v>
      </c>
      <c r="G114" s="169"/>
    </row>
    <row r="115" spans="1:7" ht="20.25">
      <c r="A115" s="292"/>
      <c r="B115" s="318" t="s">
        <v>63</v>
      </c>
      <c r="C115" s="319"/>
      <c r="D115" s="321">
        <v>2.5000000000000001E-2</v>
      </c>
      <c r="E115" s="166"/>
      <c r="F115" s="245">
        <f>G112*D115</f>
        <v>0</v>
      </c>
      <c r="G115" s="169"/>
    </row>
    <row r="116" spans="1:7" ht="20.25">
      <c r="A116" s="292"/>
      <c r="B116" s="318" t="s">
        <v>65</v>
      </c>
      <c r="C116" s="319"/>
      <c r="D116" s="321">
        <v>3.5000000000000003E-2</v>
      </c>
      <c r="E116" s="166"/>
      <c r="F116" s="245">
        <f>G112*D116</f>
        <v>0</v>
      </c>
      <c r="G116" s="169"/>
    </row>
    <row r="117" spans="1:7" ht="20.25">
      <c r="A117" s="292"/>
      <c r="B117" s="318" t="s">
        <v>133</v>
      </c>
      <c r="C117" s="319"/>
      <c r="D117" s="322">
        <v>5.3499999999999999E-2</v>
      </c>
      <c r="E117" s="166"/>
      <c r="F117" s="245">
        <f>G112*D117</f>
        <v>0</v>
      </c>
      <c r="G117" s="169"/>
    </row>
    <row r="118" spans="1:7" ht="20.25">
      <c r="A118" s="292"/>
      <c r="B118" s="318" t="s">
        <v>66</v>
      </c>
      <c r="C118" s="319"/>
      <c r="D118" s="320">
        <v>0.01</v>
      </c>
      <c r="E118" s="166"/>
      <c r="F118" s="245">
        <f>G112*D118</f>
        <v>0</v>
      </c>
      <c r="G118" s="169"/>
    </row>
    <row r="119" spans="1:7" ht="20.25">
      <c r="A119" s="292"/>
      <c r="B119" s="318" t="s">
        <v>134</v>
      </c>
      <c r="C119" s="319"/>
      <c r="D119" s="320">
        <v>0.05</v>
      </c>
      <c r="E119" s="166"/>
      <c r="F119" s="323">
        <f>G112*D119</f>
        <v>0</v>
      </c>
      <c r="G119" s="169"/>
    </row>
    <row r="120" spans="1:7" ht="21" thickBot="1">
      <c r="A120" s="292"/>
      <c r="B120" s="234"/>
      <c r="C120" s="324"/>
      <c r="D120" s="325"/>
      <c r="E120" s="325"/>
      <c r="F120" s="325"/>
      <c r="G120" s="326"/>
    </row>
    <row r="121" spans="1:7" ht="21.75" thickTop="1" thickBot="1">
      <c r="A121" s="304"/>
      <c r="B121" s="311" t="s">
        <v>262</v>
      </c>
      <c r="C121" s="327"/>
      <c r="D121" s="154"/>
      <c r="E121" s="154"/>
      <c r="F121" s="154"/>
      <c r="G121" s="328">
        <f>SUM(F114:F119)</f>
        <v>0</v>
      </c>
    </row>
    <row r="122" spans="1:7" ht="21" thickTop="1">
      <c r="A122" s="292"/>
      <c r="B122" s="318" t="s">
        <v>69</v>
      </c>
      <c r="C122" s="315"/>
      <c r="D122" s="316"/>
      <c r="E122" s="316"/>
      <c r="F122" s="316"/>
      <c r="G122" s="329">
        <f>G112+G121</f>
        <v>0</v>
      </c>
    </row>
    <row r="123" spans="1:7" ht="37.5">
      <c r="A123" s="292"/>
      <c r="B123" s="330" t="s">
        <v>263</v>
      </c>
      <c r="C123" s="319"/>
      <c r="D123" s="331">
        <v>0.03</v>
      </c>
      <c r="E123" s="166"/>
      <c r="F123" s="332"/>
      <c r="G123" s="333">
        <f>G121*D123</f>
        <v>0</v>
      </c>
    </row>
    <row r="124" spans="1:7" ht="20.25">
      <c r="A124" s="292"/>
      <c r="B124" s="318" t="s">
        <v>264</v>
      </c>
      <c r="C124" s="319"/>
      <c r="D124" s="331">
        <v>0.06</v>
      </c>
      <c r="E124" s="166"/>
      <c r="F124" s="332"/>
      <c r="G124" s="333">
        <f>G112*D124</f>
        <v>0</v>
      </c>
    </row>
    <row r="125" spans="1:7" ht="21" thickBot="1">
      <c r="A125" s="292"/>
      <c r="B125" s="318" t="s">
        <v>72</v>
      </c>
      <c r="C125" s="324"/>
      <c r="D125" s="334">
        <v>0.05</v>
      </c>
      <c r="E125" s="325"/>
      <c r="F125" s="332"/>
      <c r="G125" s="335">
        <f>G122*D125</f>
        <v>0</v>
      </c>
    </row>
    <row r="126" spans="1:7" ht="21.75" thickTop="1" thickBot="1">
      <c r="A126" s="304"/>
      <c r="B126" s="311" t="s">
        <v>73</v>
      </c>
      <c r="C126" s="312"/>
      <c r="D126" s="174"/>
      <c r="E126" s="174"/>
      <c r="F126" s="174"/>
      <c r="G126" s="328">
        <f>SUM(G122:G125)</f>
        <v>0</v>
      </c>
    </row>
    <row r="127" spans="1:7" ht="21" thickTop="1">
      <c r="A127" s="336"/>
      <c r="B127" s="337"/>
      <c r="C127" s="338"/>
      <c r="D127" s="339"/>
      <c r="E127" s="339"/>
      <c r="F127" s="339"/>
      <c r="G127" s="340"/>
    </row>
    <row r="128" spans="1:7" ht="20.25">
      <c r="A128" s="341"/>
      <c r="B128" s="314"/>
      <c r="C128" s="342"/>
      <c r="D128" s="194"/>
      <c r="E128" s="194"/>
      <c r="F128" s="194"/>
      <c r="G128" s="343"/>
    </row>
    <row r="129" spans="1:7" ht="20.25">
      <c r="A129" s="344"/>
      <c r="B129" s="345" t="s">
        <v>75</v>
      </c>
      <c r="C129" s="345"/>
      <c r="D129" s="345" t="s">
        <v>138</v>
      </c>
      <c r="E129" s="345"/>
      <c r="F129" s="345"/>
      <c r="G129" s="194"/>
    </row>
    <row r="130" spans="1:7" ht="20.25">
      <c r="A130" s="346"/>
      <c r="B130" s="345"/>
      <c r="C130" s="345"/>
      <c r="D130" s="345"/>
      <c r="E130" s="345"/>
      <c r="F130" s="345"/>
      <c r="G130" s="194"/>
    </row>
    <row r="131" spans="1:7" ht="20.25">
      <c r="A131" s="346"/>
      <c r="B131" s="345"/>
      <c r="C131" s="345"/>
      <c r="D131" s="345"/>
      <c r="E131" s="345"/>
      <c r="F131" s="345"/>
      <c r="G131" s="194"/>
    </row>
    <row r="132" spans="1:7" ht="20.25">
      <c r="A132" s="346"/>
      <c r="B132" s="345" t="s">
        <v>139</v>
      </c>
      <c r="C132" s="345"/>
      <c r="D132" s="345" t="s">
        <v>139</v>
      </c>
      <c r="E132" s="345"/>
      <c r="F132" s="345"/>
      <c r="G132" s="345"/>
    </row>
  </sheetData>
  <mergeCells count="4">
    <mergeCell ref="A1:G1"/>
    <mergeCell ref="A2:G2"/>
    <mergeCell ref="A3:G3"/>
    <mergeCell ref="B4: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72"/>
  <sheetViews>
    <sheetView workbookViewId="0">
      <selection activeCell="B10" sqref="B10"/>
    </sheetView>
  </sheetViews>
  <sheetFormatPr baseColWidth="10" defaultRowHeight="15"/>
  <cols>
    <col min="1" max="1" width="13" customWidth="1"/>
    <col min="2" max="2" width="64" customWidth="1"/>
    <col min="3" max="3" width="15.42578125" customWidth="1"/>
    <col min="4" max="4" width="13.28515625" customWidth="1"/>
    <col min="5" max="5" width="18" bestFit="1" customWidth="1"/>
    <col min="6" max="6" width="19" customWidth="1"/>
    <col min="7" max="7" width="23.28515625" bestFit="1" customWidth="1"/>
  </cols>
  <sheetData>
    <row r="1" spans="1:7" ht="18">
      <c r="A1" s="347" t="s">
        <v>14</v>
      </c>
      <c r="B1" s="347"/>
      <c r="C1" s="347"/>
      <c r="D1" s="347"/>
      <c r="E1" s="347"/>
      <c r="F1" s="347"/>
      <c r="G1" s="347"/>
    </row>
    <row r="2" spans="1:7" ht="18">
      <c r="A2" s="347" t="s">
        <v>15</v>
      </c>
      <c r="B2" s="347"/>
      <c r="C2" s="347"/>
      <c r="D2" s="347"/>
      <c r="E2" s="347"/>
      <c r="F2" s="347"/>
      <c r="G2" s="347"/>
    </row>
    <row r="3" spans="1:7" ht="60.75" customHeight="1">
      <c r="A3" s="348" t="s">
        <v>265</v>
      </c>
      <c r="B3" s="349"/>
      <c r="C3" s="349"/>
      <c r="D3" s="349"/>
      <c r="E3" s="349"/>
      <c r="F3" s="349"/>
      <c r="G3" s="349"/>
    </row>
    <row r="4" spans="1:7" ht="18.75" thickBot="1">
      <c r="A4" s="350"/>
      <c r="B4" s="351"/>
      <c r="C4" s="352"/>
      <c r="D4" s="351"/>
      <c r="E4" s="352"/>
      <c r="F4" s="352"/>
      <c r="G4" s="352"/>
    </row>
    <row r="5" spans="1:7" ht="19.5" thickTop="1" thickBot="1">
      <c r="A5" s="353" t="s">
        <v>18</v>
      </c>
      <c r="B5" s="354" t="s">
        <v>81</v>
      </c>
      <c r="C5" s="355" t="s">
        <v>82</v>
      </c>
      <c r="D5" s="354" t="s">
        <v>83</v>
      </c>
      <c r="E5" s="355" t="s">
        <v>84</v>
      </c>
      <c r="F5" s="356" t="s">
        <v>85</v>
      </c>
      <c r="G5" s="357" t="s">
        <v>86</v>
      </c>
    </row>
    <row r="6" spans="1:7" ht="18.75" thickTop="1">
      <c r="A6" s="358"/>
      <c r="B6" s="359"/>
      <c r="C6" s="360"/>
      <c r="D6" s="359"/>
      <c r="E6" s="360"/>
      <c r="F6" s="360"/>
      <c r="G6" s="361"/>
    </row>
    <row r="7" spans="1:7" ht="18">
      <c r="A7" s="362">
        <v>1</v>
      </c>
      <c r="B7" s="363" t="s">
        <v>266</v>
      </c>
      <c r="C7" s="364"/>
      <c r="D7" s="365"/>
      <c r="E7" s="366"/>
      <c r="F7" s="366"/>
      <c r="G7" s="367"/>
    </row>
    <row r="8" spans="1:7" ht="18">
      <c r="A8" s="368" t="s">
        <v>267</v>
      </c>
      <c r="B8" s="369" t="s">
        <v>268</v>
      </c>
      <c r="C8" s="364">
        <v>1</v>
      </c>
      <c r="D8" s="370" t="s">
        <v>52</v>
      </c>
      <c r="E8" s="366"/>
      <c r="F8" s="366">
        <f>C8*E8</f>
        <v>0</v>
      </c>
      <c r="G8" s="371"/>
    </row>
    <row r="9" spans="1:7" ht="18">
      <c r="A9" s="368" t="s">
        <v>269</v>
      </c>
      <c r="B9" s="369" t="s">
        <v>270</v>
      </c>
      <c r="C9" s="364">
        <v>1.9890000000000001</v>
      </c>
      <c r="D9" s="370" t="s">
        <v>31</v>
      </c>
      <c r="E9" s="372"/>
      <c r="F9" s="366">
        <f>C9*E9</f>
        <v>0</v>
      </c>
      <c r="G9" s="371"/>
    </row>
    <row r="10" spans="1:7" ht="18">
      <c r="A10" s="368" t="s">
        <v>271</v>
      </c>
      <c r="B10" s="369" t="s">
        <v>272</v>
      </c>
      <c r="C10" s="364">
        <v>1</v>
      </c>
      <c r="D10" s="370" t="s">
        <v>52</v>
      </c>
      <c r="E10" s="372"/>
      <c r="F10" s="366">
        <f t="shared" ref="F10:F32" si="0">C10*E10</f>
        <v>0</v>
      </c>
      <c r="G10" s="371"/>
    </row>
    <row r="11" spans="1:7" ht="18">
      <c r="A11" s="368" t="s">
        <v>273</v>
      </c>
      <c r="B11" s="369" t="s">
        <v>274</v>
      </c>
      <c r="C11" s="364">
        <v>0.93483000000000005</v>
      </c>
      <c r="D11" s="370" t="s">
        <v>31</v>
      </c>
      <c r="E11" s="372"/>
      <c r="F11" s="366">
        <f t="shared" si="0"/>
        <v>0</v>
      </c>
      <c r="G11" s="371"/>
    </row>
    <row r="12" spans="1:7" ht="18">
      <c r="A12" s="368" t="s">
        <v>275</v>
      </c>
      <c r="B12" s="369" t="s">
        <v>276</v>
      </c>
      <c r="C12" s="364">
        <v>0.58500000000000008</v>
      </c>
      <c r="D12" s="370" t="s">
        <v>31</v>
      </c>
      <c r="E12" s="372"/>
      <c r="F12" s="366">
        <f t="shared" si="0"/>
        <v>0</v>
      </c>
      <c r="G12" s="371"/>
    </row>
    <row r="13" spans="1:7" ht="18">
      <c r="A13" s="368" t="s">
        <v>277</v>
      </c>
      <c r="B13" s="369" t="s">
        <v>278</v>
      </c>
      <c r="C13" s="364">
        <v>15.79</v>
      </c>
      <c r="D13" s="370" t="s">
        <v>56</v>
      </c>
      <c r="E13" s="366"/>
      <c r="F13" s="366">
        <f t="shared" si="0"/>
        <v>0</v>
      </c>
      <c r="G13" s="371"/>
    </row>
    <row r="14" spans="1:7" ht="18">
      <c r="A14" s="368" t="s">
        <v>279</v>
      </c>
      <c r="B14" s="369" t="s">
        <v>280</v>
      </c>
      <c r="C14" s="364">
        <v>0.46200000000000002</v>
      </c>
      <c r="D14" s="370" t="s">
        <v>31</v>
      </c>
      <c r="E14" s="366"/>
      <c r="F14" s="366">
        <f t="shared" si="0"/>
        <v>0</v>
      </c>
      <c r="G14" s="371"/>
    </row>
    <row r="15" spans="1:7" ht="18">
      <c r="A15" s="368" t="s">
        <v>281</v>
      </c>
      <c r="B15" s="369" t="s">
        <v>282</v>
      </c>
      <c r="C15" s="364">
        <v>0.36099999999999999</v>
      </c>
      <c r="D15" s="370" t="s">
        <v>31</v>
      </c>
      <c r="E15" s="366"/>
      <c r="F15" s="366">
        <f t="shared" si="0"/>
        <v>0</v>
      </c>
      <c r="G15" s="371"/>
    </row>
    <row r="16" spans="1:7" ht="18">
      <c r="A16" s="368" t="s">
        <v>283</v>
      </c>
      <c r="B16" s="369" t="s">
        <v>284</v>
      </c>
      <c r="C16" s="364">
        <v>16.279999999999998</v>
      </c>
      <c r="D16" s="370" t="s">
        <v>56</v>
      </c>
      <c r="E16" s="366"/>
      <c r="F16" s="366">
        <f t="shared" si="0"/>
        <v>0</v>
      </c>
      <c r="G16" s="371"/>
    </row>
    <row r="17" spans="1:7" ht="18">
      <c r="A17" s="368" t="s">
        <v>285</v>
      </c>
      <c r="B17" s="369" t="s">
        <v>231</v>
      </c>
      <c r="C17" s="364">
        <v>3.61</v>
      </c>
      <c r="D17" s="370" t="s">
        <v>56</v>
      </c>
      <c r="E17" s="366"/>
      <c r="F17" s="366">
        <f t="shared" si="0"/>
        <v>0</v>
      </c>
      <c r="G17" s="371"/>
    </row>
    <row r="18" spans="1:7" ht="18">
      <c r="A18" s="368" t="s">
        <v>286</v>
      </c>
      <c r="B18" s="369" t="s">
        <v>287</v>
      </c>
      <c r="C18" s="364">
        <v>29.200000000000003</v>
      </c>
      <c r="D18" s="370" t="s">
        <v>27</v>
      </c>
      <c r="E18" s="366"/>
      <c r="F18" s="366">
        <f t="shared" si="0"/>
        <v>0</v>
      </c>
      <c r="G18" s="371"/>
    </row>
    <row r="19" spans="1:7" ht="18">
      <c r="A19" s="368" t="s">
        <v>288</v>
      </c>
      <c r="B19" s="369" t="s">
        <v>289</v>
      </c>
      <c r="C19" s="364">
        <v>1.6900000000000002</v>
      </c>
      <c r="D19" s="370" t="s">
        <v>56</v>
      </c>
      <c r="E19" s="366"/>
      <c r="F19" s="366">
        <f t="shared" si="0"/>
        <v>0</v>
      </c>
      <c r="G19" s="371"/>
    </row>
    <row r="20" spans="1:7" ht="18">
      <c r="A20" s="368" t="s">
        <v>290</v>
      </c>
      <c r="B20" s="369" t="s">
        <v>291</v>
      </c>
      <c r="C20" s="364">
        <v>1</v>
      </c>
      <c r="D20" s="370" t="s">
        <v>21</v>
      </c>
      <c r="E20" s="366"/>
      <c r="F20" s="366">
        <f t="shared" si="0"/>
        <v>0</v>
      </c>
      <c r="G20" s="371"/>
    </row>
    <row r="21" spans="1:7" ht="18">
      <c r="A21" s="368" t="s">
        <v>292</v>
      </c>
      <c r="B21" s="369" t="s">
        <v>293</v>
      </c>
      <c r="C21" s="364">
        <v>12.669999999999998</v>
      </c>
      <c r="D21" s="370" t="s">
        <v>56</v>
      </c>
      <c r="E21" s="366"/>
      <c r="F21" s="366">
        <f t="shared" si="0"/>
        <v>0</v>
      </c>
      <c r="G21" s="371"/>
    </row>
    <row r="22" spans="1:7" ht="18">
      <c r="A22" s="368" t="s">
        <v>294</v>
      </c>
      <c r="B22" s="369" t="s">
        <v>295</v>
      </c>
      <c r="C22" s="364">
        <v>1</v>
      </c>
      <c r="D22" s="370" t="s">
        <v>52</v>
      </c>
      <c r="E22" s="366"/>
      <c r="F22" s="366">
        <f t="shared" si="0"/>
        <v>0</v>
      </c>
      <c r="G22" s="371"/>
    </row>
    <row r="23" spans="1:7" ht="36">
      <c r="A23" s="368" t="s">
        <v>296</v>
      </c>
      <c r="B23" s="369" t="s">
        <v>297</v>
      </c>
      <c r="C23" s="364">
        <v>1</v>
      </c>
      <c r="D23" s="370" t="s">
        <v>52</v>
      </c>
      <c r="E23" s="366"/>
      <c r="F23" s="366">
        <f t="shared" si="0"/>
        <v>0</v>
      </c>
      <c r="G23" s="371"/>
    </row>
    <row r="24" spans="1:7" ht="18">
      <c r="A24" s="368" t="s">
        <v>298</v>
      </c>
      <c r="B24" s="369" t="s">
        <v>299</v>
      </c>
      <c r="C24" s="364">
        <v>1</v>
      </c>
      <c r="D24" s="370" t="s">
        <v>52</v>
      </c>
      <c r="E24" s="366"/>
      <c r="F24" s="366">
        <f t="shared" si="0"/>
        <v>0</v>
      </c>
      <c r="G24" s="371"/>
    </row>
    <row r="25" spans="1:7" ht="18">
      <c r="A25" s="368" t="s">
        <v>300</v>
      </c>
      <c r="B25" s="369" t="s">
        <v>301</v>
      </c>
      <c r="C25" s="364">
        <v>1</v>
      </c>
      <c r="D25" s="370" t="s">
        <v>21</v>
      </c>
      <c r="E25" s="366"/>
      <c r="F25" s="366">
        <f t="shared" si="0"/>
        <v>0</v>
      </c>
      <c r="G25" s="371"/>
    </row>
    <row r="26" spans="1:7" ht="18">
      <c r="A26" s="368" t="s">
        <v>302</v>
      </c>
      <c r="B26" s="369" t="s">
        <v>303</v>
      </c>
      <c r="C26" s="364">
        <v>1</v>
      </c>
      <c r="D26" s="370" t="s">
        <v>21</v>
      </c>
      <c r="E26" s="366"/>
      <c r="F26" s="366">
        <f t="shared" si="0"/>
        <v>0</v>
      </c>
      <c r="G26" s="371"/>
    </row>
    <row r="27" spans="1:7" ht="18">
      <c r="A27" s="368" t="s">
        <v>304</v>
      </c>
      <c r="B27" s="369" t="s">
        <v>305</v>
      </c>
      <c r="C27" s="364">
        <v>1</v>
      </c>
      <c r="D27" s="370" t="s">
        <v>21</v>
      </c>
      <c r="E27" s="366"/>
      <c r="F27" s="366">
        <f t="shared" si="0"/>
        <v>0</v>
      </c>
      <c r="G27" s="371"/>
    </row>
    <row r="28" spans="1:7" ht="18">
      <c r="A28" s="368" t="s">
        <v>306</v>
      </c>
      <c r="B28" s="369" t="s">
        <v>307</v>
      </c>
      <c r="C28" s="364">
        <v>19.88</v>
      </c>
      <c r="D28" s="370" t="s">
        <v>56</v>
      </c>
      <c r="E28" s="366"/>
      <c r="F28" s="366">
        <f t="shared" si="0"/>
        <v>0</v>
      </c>
      <c r="G28" s="371">
        <f>SUM(F8:F28)</f>
        <v>0</v>
      </c>
    </row>
    <row r="29" spans="1:7" ht="18">
      <c r="A29" s="368"/>
      <c r="B29" s="369"/>
      <c r="C29" s="364"/>
      <c r="D29" s="370"/>
      <c r="E29" s="366"/>
      <c r="F29" s="366"/>
      <c r="G29" s="371"/>
    </row>
    <row r="30" spans="1:7" ht="36">
      <c r="A30" s="362">
        <v>2</v>
      </c>
      <c r="B30" s="373" t="s">
        <v>308</v>
      </c>
      <c r="C30" s="364">
        <v>1</v>
      </c>
      <c r="D30" s="370" t="s">
        <v>21</v>
      </c>
      <c r="E30" s="366"/>
      <c r="F30" s="366">
        <f t="shared" si="0"/>
        <v>0</v>
      </c>
      <c r="G30" s="371">
        <f>SUM(F30)</f>
        <v>0</v>
      </c>
    </row>
    <row r="31" spans="1:7" ht="18">
      <c r="A31" s="362"/>
      <c r="B31" s="373"/>
      <c r="C31" s="364"/>
      <c r="D31" s="370"/>
      <c r="E31" s="366"/>
      <c r="F31" s="366"/>
      <c r="G31" s="371"/>
    </row>
    <row r="32" spans="1:7" ht="54">
      <c r="A32" s="362">
        <v>3</v>
      </c>
      <c r="B32" s="373" t="s">
        <v>309</v>
      </c>
      <c r="C32" s="364">
        <v>1</v>
      </c>
      <c r="D32" s="370" t="s">
        <v>21</v>
      </c>
      <c r="E32" s="366"/>
      <c r="F32" s="366">
        <f t="shared" si="0"/>
        <v>0</v>
      </c>
      <c r="G32" s="371">
        <f>SUM(F32)</f>
        <v>0</v>
      </c>
    </row>
    <row r="33" spans="1:7" ht="18">
      <c r="A33" s="362"/>
      <c r="B33" s="373"/>
      <c r="C33" s="364"/>
      <c r="D33" s="370"/>
      <c r="E33" s="366"/>
      <c r="F33" s="366"/>
      <c r="G33" s="371"/>
    </row>
    <row r="34" spans="1:7" ht="36">
      <c r="A34" s="362">
        <v>4</v>
      </c>
      <c r="B34" s="373" t="s">
        <v>310</v>
      </c>
      <c r="C34" s="364">
        <v>1</v>
      </c>
      <c r="D34" s="370" t="s">
        <v>21</v>
      </c>
      <c r="E34" s="366"/>
      <c r="F34" s="366">
        <f t="shared" ref="F34" si="1">C34*E34</f>
        <v>0</v>
      </c>
      <c r="G34" s="371">
        <f>SUM(F34)</f>
        <v>0</v>
      </c>
    </row>
    <row r="35" spans="1:7" ht="18">
      <c r="A35" s="368"/>
      <c r="B35" s="369"/>
      <c r="C35" s="364"/>
      <c r="D35" s="370"/>
      <c r="E35" s="366"/>
      <c r="F35" s="366"/>
      <c r="G35" s="371"/>
    </row>
    <row r="36" spans="1:7" ht="54">
      <c r="A36" s="362">
        <v>5</v>
      </c>
      <c r="B36" s="373" t="s">
        <v>311</v>
      </c>
      <c r="C36" s="364">
        <v>1</v>
      </c>
      <c r="D36" s="370" t="s">
        <v>52</v>
      </c>
      <c r="E36" s="366"/>
      <c r="F36" s="366">
        <f t="shared" ref="F36" si="2">C36*E36</f>
        <v>0</v>
      </c>
      <c r="G36" s="371">
        <f>SUM(F36:F36)</f>
        <v>0</v>
      </c>
    </row>
    <row r="37" spans="1:7" ht="18">
      <c r="A37" s="368"/>
      <c r="B37" s="369"/>
      <c r="C37" s="364"/>
      <c r="D37" s="370"/>
      <c r="E37" s="366"/>
      <c r="F37" s="366"/>
      <c r="G37" s="371"/>
    </row>
    <row r="38" spans="1:7" ht="18">
      <c r="A38" s="362">
        <v>6</v>
      </c>
      <c r="B38" s="363" t="s">
        <v>312</v>
      </c>
      <c r="C38" s="374"/>
      <c r="D38" s="370"/>
      <c r="E38" s="366"/>
      <c r="F38" s="366"/>
      <c r="G38" s="371"/>
    </row>
    <row r="39" spans="1:7" ht="36">
      <c r="A39" s="368">
        <f>+A38+0.1</f>
        <v>6.1</v>
      </c>
      <c r="B39" s="369" t="s">
        <v>313</v>
      </c>
      <c r="C39" s="364">
        <v>444.392</v>
      </c>
      <c r="D39" s="370" t="s">
        <v>56</v>
      </c>
      <c r="E39" s="366"/>
      <c r="F39" s="366">
        <f>C39*E39</f>
        <v>0</v>
      </c>
      <c r="G39" s="371"/>
    </row>
    <row r="40" spans="1:7" ht="18">
      <c r="A40" s="368">
        <f t="shared" ref="A40:A43" si="3">+A39+0.1</f>
        <v>6.1999999999999993</v>
      </c>
      <c r="B40" s="365" t="s">
        <v>314</v>
      </c>
      <c r="C40" s="364">
        <v>44.441100000000006</v>
      </c>
      <c r="D40" s="370" t="s">
        <v>56</v>
      </c>
      <c r="E40" s="366"/>
      <c r="F40" s="366">
        <f>C40*E40</f>
        <v>0</v>
      </c>
      <c r="G40" s="371"/>
    </row>
    <row r="41" spans="1:7" ht="54">
      <c r="A41" s="368">
        <f t="shared" si="3"/>
        <v>6.2999999999999989</v>
      </c>
      <c r="B41" s="369" t="s">
        <v>315</v>
      </c>
      <c r="C41" s="364">
        <v>1</v>
      </c>
      <c r="D41" s="370" t="s">
        <v>52</v>
      </c>
      <c r="E41" s="366"/>
      <c r="F41" s="366">
        <f>C41*E41</f>
        <v>0</v>
      </c>
      <c r="G41" s="371"/>
    </row>
    <row r="42" spans="1:7" ht="18">
      <c r="A42" s="368">
        <f t="shared" si="3"/>
        <v>6.3999999999999986</v>
      </c>
      <c r="B42" s="369" t="s">
        <v>316</v>
      </c>
      <c r="C42" s="364">
        <v>29.48</v>
      </c>
      <c r="D42" s="370" t="s">
        <v>56</v>
      </c>
      <c r="E42" s="366"/>
      <c r="F42" s="366">
        <f>C42*E42</f>
        <v>0</v>
      </c>
      <c r="G42" s="371"/>
    </row>
    <row r="43" spans="1:7" ht="18">
      <c r="A43" s="368">
        <f t="shared" si="3"/>
        <v>6.4999999999999982</v>
      </c>
      <c r="B43" s="369" t="s">
        <v>317</v>
      </c>
      <c r="C43" s="364">
        <v>1</v>
      </c>
      <c r="D43" s="370" t="s">
        <v>52</v>
      </c>
      <c r="E43" s="366"/>
      <c r="F43" s="366">
        <f>C43*E43</f>
        <v>0</v>
      </c>
      <c r="G43" s="371">
        <f>SUM(F39:F43)</f>
        <v>0</v>
      </c>
    </row>
    <row r="44" spans="1:7" ht="18">
      <c r="A44" s="368"/>
      <c r="B44" s="375"/>
      <c r="C44" s="374"/>
      <c r="D44" s="370"/>
      <c r="E44" s="376"/>
      <c r="F44" s="366"/>
      <c r="G44" s="371"/>
    </row>
    <row r="45" spans="1:7" ht="18">
      <c r="A45" s="362">
        <v>7</v>
      </c>
      <c r="B45" s="377" t="s">
        <v>131</v>
      </c>
      <c r="C45" s="364">
        <v>1</v>
      </c>
      <c r="D45" s="370" t="s">
        <v>52</v>
      </c>
      <c r="E45" s="376"/>
      <c r="F45" s="366">
        <f>C45*E45</f>
        <v>0</v>
      </c>
      <c r="G45" s="371">
        <f>SUM(F45)</f>
        <v>0</v>
      </c>
    </row>
    <row r="46" spans="1:7" ht="18.75" thickBot="1">
      <c r="A46" s="378"/>
      <c r="B46" s="379"/>
      <c r="C46" s="380"/>
      <c r="D46" s="381"/>
      <c r="E46" s="382"/>
      <c r="F46" s="383"/>
      <c r="G46" s="384"/>
    </row>
    <row r="47" spans="1:7" ht="19.5" thickTop="1" thickBot="1">
      <c r="A47" s="385"/>
      <c r="B47" s="386" t="s">
        <v>318</v>
      </c>
      <c r="C47" s="387"/>
      <c r="D47" s="388"/>
      <c r="E47" s="389"/>
      <c r="F47" s="389"/>
      <c r="G47" s="90">
        <f>SUM(G7:G46)</f>
        <v>0</v>
      </c>
    </row>
    <row r="48" spans="1:7" ht="19.5" thickTop="1" thickBot="1">
      <c r="A48" s="61"/>
      <c r="B48" s="390" t="s">
        <v>318</v>
      </c>
      <c r="C48" s="88"/>
      <c r="D48" s="63"/>
      <c r="E48" s="89"/>
      <c r="F48" s="89"/>
      <c r="G48" s="90">
        <f>G47</f>
        <v>0</v>
      </c>
    </row>
    <row r="49" spans="1:7" ht="18.75" thickTop="1">
      <c r="A49" s="53"/>
      <c r="B49" s="54"/>
      <c r="C49" s="83"/>
      <c r="D49" s="55"/>
      <c r="E49" s="83"/>
      <c r="F49" s="83"/>
      <c r="G49" s="84"/>
    </row>
    <row r="50" spans="1:7" ht="18">
      <c r="A50" s="56"/>
      <c r="B50" s="391" t="s">
        <v>62</v>
      </c>
      <c r="C50" s="85"/>
      <c r="D50" s="392">
        <v>0.1</v>
      </c>
      <c r="E50" s="60"/>
      <c r="F50" s="60">
        <f>+G48*D50</f>
        <v>0</v>
      </c>
      <c r="G50" s="86"/>
    </row>
    <row r="51" spans="1:7" ht="18">
      <c r="A51" s="56"/>
      <c r="B51" s="391" t="s">
        <v>63</v>
      </c>
      <c r="C51" s="85"/>
      <c r="D51" s="392">
        <v>2.5000000000000001E-2</v>
      </c>
      <c r="E51" s="60"/>
      <c r="F51" s="60">
        <f>+G48*D51</f>
        <v>0</v>
      </c>
      <c r="G51" s="86"/>
    </row>
    <row r="52" spans="1:7" ht="18">
      <c r="A52" s="56"/>
      <c r="B52" s="391" t="s">
        <v>64</v>
      </c>
      <c r="C52" s="85"/>
      <c r="D52" s="392">
        <v>5.3499999999999999E-2</v>
      </c>
      <c r="E52" s="60"/>
      <c r="F52" s="60">
        <f>+G48*D52</f>
        <v>0</v>
      </c>
      <c r="G52" s="86"/>
    </row>
    <row r="53" spans="1:7" ht="18">
      <c r="A53" s="56"/>
      <c r="B53" s="391" t="s">
        <v>65</v>
      </c>
      <c r="C53" s="85"/>
      <c r="D53" s="392">
        <v>3.5000000000000003E-2</v>
      </c>
      <c r="E53" s="60"/>
      <c r="F53" s="60">
        <f>+G48*D53</f>
        <v>0</v>
      </c>
      <c r="G53" s="86"/>
    </row>
    <row r="54" spans="1:7" ht="18">
      <c r="A54" s="56"/>
      <c r="B54" s="391" t="s">
        <v>66</v>
      </c>
      <c r="C54" s="85"/>
      <c r="D54" s="392">
        <v>0.01</v>
      </c>
      <c r="E54" s="60"/>
      <c r="F54" s="60">
        <f>+G48*D54</f>
        <v>0</v>
      </c>
      <c r="G54" s="86"/>
    </row>
    <row r="55" spans="1:7" ht="18">
      <c r="A55" s="56"/>
      <c r="B55" s="391" t="s">
        <v>67</v>
      </c>
      <c r="C55" s="85"/>
      <c r="D55" s="392">
        <v>0.05</v>
      </c>
      <c r="E55" s="60"/>
      <c r="F55" s="60">
        <f>+G48*D55</f>
        <v>0</v>
      </c>
      <c r="G55" s="86"/>
    </row>
    <row r="56" spans="1:7" ht="18.75" thickBot="1">
      <c r="A56" s="56"/>
      <c r="B56" s="57"/>
      <c r="C56" s="85"/>
      <c r="D56" s="60"/>
      <c r="E56" s="60"/>
      <c r="F56" s="60"/>
      <c r="G56" s="87"/>
    </row>
    <row r="57" spans="1:7" ht="19.5" thickTop="1" thickBot="1">
      <c r="A57" s="61"/>
      <c r="B57" s="62" t="s">
        <v>68</v>
      </c>
      <c r="C57" s="88"/>
      <c r="D57" s="63"/>
      <c r="E57" s="89"/>
      <c r="F57" s="89"/>
      <c r="G57" s="90">
        <f>SUM(F50:F55)</f>
        <v>0</v>
      </c>
    </row>
    <row r="58" spans="1:7" ht="19.5" thickTop="1" thickBot="1">
      <c r="A58" s="64"/>
      <c r="B58" s="65"/>
      <c r="C58" s="91"/>
      <c r="D58" s="66"/>
      <c r="E58" s="92"/>
      <c r="F58" s="92"/>
      <c r="G58" s="93"/>
    </row>
    <row r="59" spans="1:7" ht="19.5" thickTop="1" thickBot="1">
      <c r="A59" s="61"/>
      <c r="B59" s="62" t="s">
        <v>69</v>
      </c>
      <c r="C59" s="88"/>
      <c r="D59" s="63"/>
      <c r="E59" s="89"/>
      <c r="F59" s="89"/>
      <c r="G59" s="90">
        <f>SUM(G57+G48)</f>
        <v>0</v>
      </c>
    </row>
    <row r="60" spans="1:7" ht="19.5" thickTop="1" thickBot="1">
      <c r="A60" s="64"/>
      <c r="B60" s="65"/>
      <c r="C60" s="91"/>
      <c r="D60" s="66"/>
      <c r="E60" s="92"/>
      <c r="F60" s="92"/>
      <c r="G60" s="93"/>
    </row>
    <row r="61" spans="1:7" ht="19.5" thickTop="1" thickBot="1">
      <c r="A61" s="61"/>
      <c r="B61" s="62" t="s">
        <v>70</v>
      </c>
      <c r="C61" s="88"/>
      <c r="D61" s="393">
        <v>0.03</v>
      </c>
      <c r="E61" s="89"/>
      <c r="F61" s="89"/>
      <c r="G61" s="90">
        <f>+G57*D61</f>
        <v>0</v>
      </c>
    </row>
    <row r="62" spans="1:7" ht="19.5" thickTop="1" thickBot="1">
      <c r="A62" s="64"/>
      <c r="B62" s="65"/>
      <c r="C62" s="91"/>
      <c r="D62" s="394"/>
      <c r="E62" s="92"/>
      <c r="F62" s="92"/>
      <c r="G62" s="93"/>
    </row>
    <row r="63" spans="1:7" ht="19.5" thickTop="1" thickBot="1">
      <c r="A63" s="61"/>
      <c r="B63" s="62" t="s">
        <v>71</v>
      </c>
      <c r="C63" s="88"/>
      <c r="D63" s="393">
        <v>0.06</v>
      </c>
      <c r="E63" s="89"/>
      <c r="F63" s="89"/>
      <c r="G63" s="90">
        <f>+G48*D63</f>
        <v>0</v>
      </c>
    </row>
    <row r="64" spans="1:7" ht="19.5" thickTop="1" thickBot="1">
      <c r="A64" s="64"/>
      <c r="B64" s="65"/>
      <c r="C64" s="91"/>
      <c r="D64" s="394"/>
      <c r="E64" s="92"/>
      <c r="F64" s="92"/>
      <c r="G64" s="93"/>
    </row>
    <row r="65" spans="1:7" ht="19.5" thickTop="1" thickBot="1">
      <c r="A65" s="61"/>
      <c r="B65" s="62" t="s">
        <v>72</v>
      </c>
      <c r="C65" s="88"/>
      <c r="D65" s="393">
        <v>0.05</v>
      </c>
      <c r="E65" s="89"/>
      <c r="F65" s="89"/>
      <c r="G65" s="90">
        <f>+G59*D65</f>
        <v>0</v>
      </c>
    </row>
    <row r="66" spans="1:7" ht="19.5" thickTop="1" thickBot="1">
      <c r="A66" s="64"/>
      <c r="B66" s="65"/>
      <c r="C66" s="91"/>
      <c r="D66" s="66"/>
      <c r="E66" s="92"/>
      <c r="F66" s="92"/>
      <c r="G66" s="93"/>
    </row>
    <row r="67" spans="1:7" ht="19.5" thickTop="1" thickBot="1">
      <c r="A67" s="61"/>
      <c r="B67" s="62" t="s">
        <v>73</v>
      </c>
      <c r="C67" s="88"/>
      <c r="D67" s="63"/>
      <c r="E67" s="89"/>
      <c r="F67" s="89"/>
      <c r="G67" s="90">
        <f>SUM(G59:G65)</f>
        <v>0</v>
      </c>
    </row>
    <row r="68" spans="1:7" ht="18.75" thickTop="1">
      <c r="A68" s="395"/>
      <c r="B68" s="396"/>
      <c r="C68" s="397"/>
      <c r="D68" s="398"/>
      <c r="E68" s="397"/>
      <c r="F68" s="96"/>
      <c r="G68" s="399"/>
    </row>
    <row r="69" spans="1:7" ht="18">
      <c r="A69" s="395"/>
      <c r="B69" s="396"/>
      <c r="C69" s="397"/>
      <c r="D69" s="398"/>
      <c r="E69" s="397"/>
      <c r="F69" s="96"/>
      <c r="G69" s="399"/>
    </row>
    <row r="70" spans="1:7" ht="18">
      <c r="A70" s="400"/>
      <c r="B70" s="401" t="s">
        <v>74</v>
      </c>
      <c r="C70" s="402"/>
      <c r="D70" s="403"/>
      <c r="E70" s="402" t="s">
        <v>75</v>
      </c>
      <c r="F70" s="98"/>
      <c r="G70" s="404"/>
    </row>
    <row r="71" spans="1:7" ht="18">
      <c r="A71" s="405"/>
      <c r="B71" s="398"/>
      <c r="C71" s="397"/>
      <c r="D71" s="398"/>
      <c r="E71" s="397"/>
      <c r="F71" s="96"/>
      <c r="G71" s="399"/>
    </row>
    <row r="72" spans="1:7" ht="18">
      <c r="A72" s="405"/>
      <c r="B72" s="398" t="s">
        <v>76</v>
      </c>
      <c r="C72" s="397"/>
      <c r="D72" s="398"/>
      <c r="E72" s="397" t="s">
        <v>76</v>
      </c>
      <c r="F72" s="96"/>
      <c r="G72" s="399"/>
    </row>
  </sheetData>
  <mergeCells count="3">
    <mergeCell ref="A1:G1"/>
    <mergeCell ref="A2:G2"/>
    <mergeCell ref="A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99"/>
  <sheetViews>
    <sheetView workbookViewId="0">
      <selection activeCell="B8" sqref="B8"/>
    </sheetView>
  </sheetViews>
  <sheetFormatPr baseColWidth="10" defaultRowHeight="15"/>
  <cols>
    <col min="1" max="1" width="10.5703125" customWidth="1"/>
    <col min="2" max="2" width="53.85546875" customWidth="1"/>
    <col min="3" max="3" width="12.85546875" customWidth="1"/>
    <col min="4" max="4" width="10.140625" customWidth="1"/>
    <col min="5" max="5" width="14.85546875" customWidth="1"/>
    <col min="6" max="6" width="18.5703125" customWidth="1"/>
    <col min="7" max="7" width="23.7109375" customWidth="1"/>
  </cols>
  <sheetData>
    <row r="1" spans="1:7" ht="20.25">
      <c r="A1" s="406" t="s">
        <v>78</v>
      </c>
      <c r="B1" s="406"/>
      <c r="C1" s="406"/>
      <c r="D1" s="406"/>
      <c r="E1" s="406"/>
      <c r="F1" s="406"/>
      <c r="G1" s="406"/>
    </row>
    <row r="2" spans="1:7" ht="20.25">
      <c r="A2" s="407" t="s">
        <v>79</v>
      </c>
      <c r="B2" s="407"/>
      <c r="C2" s="407"/>
      <c r="D2" s="407"/>
      <c r="E2" s="407"/>
      <c r="F2" s="407"/>
      <c r="G2" s="407"/>
    </row>
    <row r="3" spans="1:7" ht="85.5" customHeight="1">
      <c r="A3" s="408" t="s">
        <v>319</v>
      </c>
      <c r="B3" s="408"/>
      <c r="C3" s="408"/>
      <c r="D3" s="408"/>
      <c r="E3" s="408"/>
      <c r="F3" s="408"/>
      <c r="G3" s="408"/>
    </row>
    <row r="4" spans="1:7" ht="16.5" thickBot="1">
      <c r="A4" s="409"/>
      <c r="B4" s="410"/>
      <c r="C4" s="410"/>
      <c r="D4" s="410"/>
      <c r="E4" s="410"/>
      <c r="F4" s="410"/>
      <c r="G4" s="410"/>
    </row>
    <row r="5" spans="1:7" ht="20.25" thickTop="1" thickBot="1">
      <c r="A5" s="411" t="s">
        <v>18</v>
      </c>
      <c r="B5" s="412" t="s">
        <v>81</v>
      </c>
      <c r="C5" s="412" t="s">
        <v>82</v>
      </c>
      <c r="D5" s="412" t="s">
        <v>83</v>
      </c>
      <c r="E5" s="413" t="s">
        <v>84</v>
      </c>
      <c r="F5" s="412" t="s">
        <v>85</v>
      </c>
      <c r="G5" s="414" t="s">
        <v>86</v>
      </c>
    </row>
    <row r="6" spans="1:7" ht="21" thickTop="1">
      <c r="A6" s="415"/>
      <c r="B6" s="416"/>
      <c r="C6" s="417"/>
      <c r="D6" s="417"/>
      <c r="E6" s="418"/>
      <c r="F6" s="417"/>
      <c r="G6" s="419"/>
    </row>
    <row r="7" spans="1:7" ht="18.75">
      <c r="A7" s="420" t="s">
        <v>87</v>
      </c>
      <c r="B7" s="416" t="s">
        <v>88</v>
      </c>
      <c r="C7" s="421"/>
      <c r="D7" s="422"/>
      <c r="E7" s="423"/>
      <c r="F7" s="422"/>
      <c r="G7" s="424"/>
    </row>
    <row r="8" spans="1:7" ht="20.25">
      <c r="A8" s="425" t="s">
        <v>89</v>
      </c>
      <c r="B8" s="422" t="s">
        <v>320</v>
      </c>
      <c r="C8" s="426">
        <v>115.6</v>
      </c>
      <c r="D8" s="421" t="s">
        <v>27</v>
      </c>
      <c r="E8" s="427"/>
      <c r="F8" s="428">
        <f>ROUND(C8*E8,2)</f>
        <v>0</v>
      </c>
      <c r="G8" s="429">
        <f>SUM(F8)</f>
        <v>0</v>
      </c>
    </row>
    <row r="9" spans="1:7" ht="20.25">
      <c r="A9" s="420"/>
      <c r="B9" s="416"/>
      <c r="C9" s="430"/>
      <c r="D9" s="417"/>
      <c r="E9" s="418"/>
      <c r="F9" s="417"/>
      <c r="G9" s="431"/>
    </row>
    <row r="10" spans="1:7" ht="20.25">
      <c r="A10" s="420" t="s">
        <v>99</v>
      </c>
      <c r="B10" s="416" t="s">
        <v>28</v>
      </c>
      <c r="C10" s="430"/>
      <c r="D10" s="422"/>
      <c r="E10" s="423"/>
      <c r="F10" s="422"/>
      <c r="G10" s="432"/>
    </row>
    <row r="11" spans="1:7" ht="37.5">
      <c r="A11" s="433" t="s">
        <v>100</v>
      </c>
      <c r="B11" s="434" t="s">
        <v>321</v>
      </c>
      <c r="C11" s="435">
        <v>70.06</v>
      </c>
      <c r="D11" s="436" t="s">
        <v>31</v>
      </c>
      <c r="E11" s="437"/>
      <c r="F11" s="227">
        <f>ROUND(C11*E11,2)</f>
        <v>0</v>
      </c>
      <c r="G11" s="438"/>
    </row>
    <row r="12" spans="1:7" ht="20.25">
      <c r="A12" s="425" t="s">
        <v>103</v>
      </c>
      <c r="B12" s="422" t="s">
        <v>322</v>
      </c>
      <c r="C12" s="430">
        <v>3.33</v>
      </c>
      <c r="D12" s="421" t="s">
        <v>31</v>
      </c>
      <c r="E12" s="427"/>
      <c r="F12" s="428">
        <f>ROUND(C12*E12,2)</f>
        <v>0</v>
      </c>
      <c r="G12" s="432"/>
    </row>
    <row r="13" spans="1:7" ht="20.25">
      <c r="A13" s="439" t="s">
        <v>105</v>
      </c>
      <c r="B13" s="422" t="s">
        <v>323</v>
      </c>
      <c r="C13" s="430">
        <v>66.47</v>
      </c>
      <c r="D13" s="421" t="s">
        <v>31</v>
      </c>
      <c r="E13" s="427"/>
      <c r="F13" s="428">
        <f>ROUND(C13*E13,2)</f>
        <v>0</v>
      </c>
      <c r="G13" s="429"/>
    </row>
    <row r="14" spans="1:7" ht="20.25">
      <c r="A14" s="425" t="s">
        <v>324</v>
      </c>
      <c r="B14" s="440" t="s">
        <v>325</v>
      </c>
      <c r="C14" s="430">
        <v>35</v>
      </c>
      <c r="D14" s="421" t="s">
        <v>31</v>
      </c>
      <c r="E14" s="441"/>
      <c r="F14" s="428">
        <f>ROUND(C14*E14,2)</f>
        <v>0</v>
      </c>
      <c r="G14" s="429"/>
    </row>
    <row r="15" spans="1:7" ht="20.25">
      <c r="A15" s="425" t="s">
        <v>326</v>
      </c>
      <c r="B15" s="422" t="s">
        <v>327</v>
      </c>
      <c r="C15" s="430">
        <v>37.76</v>
      </c>
      <c r="D15" s="441" t="s">
        <v>31</v>
      </c>
      <c r="E15" s="437"/>
      <c r="F15" s="442">
        <f>ROUND(C15*E15,2)</f>
        <v>0</v>
      </c>
      <c r="G15" s="291"/>
    </row>
    <row r="16" spans="1:7" ht="20.25">
      <c r="A16" s="425" t="s">
        <v>328</v>
      </c>
      <c r="B16" s="443" t="s">
        <v>329</v>
      </c>
      <c r="C16" s="430">
        <v>231.2</v>
      </c>
      <c r="D16" s="441" t="s">
        <v>27</v>
      </c>
      <c r="E16" s="437"/>
      <c r="F16" s="442">
        <f>C16*E16</f>
        <v>0</v>
      </c>
      <c r="G16" s="291">
        <f>SUM(F11:F16)</f>
        <v>0</v>
      </c>
    </row>
    <row r="17" spans="1:7" ht="20.25">
      <c r="A17" s="439"/>
      <c r="B17" s="422"/>
      <c r="C17" s="427"/>
      <c r="D17" s="421"/>
      <c r="E17" s="427"/>
      <c r="F17" s="442"/>
      <c r="G17" s="429"/>
    </row>
    <row r="18" spans="1:7" ht="20.25">
      <c r="A18" s="420" t="s">
        <v>106</v>
      </c>
      <c r="B18" s="444" t="s">
        <v>330</v>
      </c>
      <c r="C18" s="430"/>
      <c r="D18" s="421"/>
      <c r="E18" s="445"/>
      <c r="F18" s="442"/>
      <c r="G18" s="429"/>
    </row>
    <row r="19" spans="1:7" ht="20.25">
      <c r="A19" s="420" t="s">
        <v>108</v>
      </c>
      <c r="B19" s="444" t="s">
        <v>153</v>
      </c>
      <c r="C19" s="430"/>
      <c r="D19" s="421"/>
      <c r="E19" s="445"/>
      <c r="F19" s="442"/>
      <c r="G19" s="429"/>
    </row>
    <row r="20" spans="1:7" ht="20.25">
      <c r="A20" s="425" t="s">
        <v>154</v>
      </c>
      <c r="B20" s="446" t="s">
        <v>331</v>
      </c>
      <c r="C20" s="430">
        <v>117.56</v>
      </c>
      <c r="D20" s="421" t="s">
        <v>27</v>
      </c>
      <c r="E20" s="447"/>
      <c r="F20" s="442">
        <f>ROUND(C20*E20,2)</f>
        <v>0</v>
      </c>
      <c r="G20" s="429"/>
    </row>
    <row r="21" spans="1:7" ht="20.25">
      <c r="A21" s="425"/>
      <c r="B21" s="446"/>
      <c r="C21" s="430"/>
      <c r="D21" s="421"/>
      <c r="E21" s="447"/>
      <c r="F21" s="428"/>
      <c r="G21" s="429"/>
    </row>
    <row r="22" spans="1:7" ht="20.25">
      <c r="A22" s="420" t="s">
        <v>110</v>
      </c>
      <c r="B22" s="444" t="s">
        <v>158</v>
      </c>
      <c r="C22" s="430"/>
      <c r="D22" s="421"/>
      <c r="E22" s="447"/>
      <c r="F22" s="428"/>
      <c r="G22" s="429"/>
    </row>
    <row r="23" spans="1:7" ht="20.25">
      <c r="A23" s="425" t="s">
        <v>159</v>
      </c>
      <c r="B23" s="448" t="s">
        <v>332</v>
      </c>
      <c r="C23" s="430">
        <v>1</v>
      </c>
      <c r="D23" s="421" t="s">
        <v>21</v>
      </c>
      <c r="E23" s="447"/>
      <c r="F23" s="428">
        <f>C23*E23</f>
        <v>0</v>
      </c>
      <c r="G23" s="429"/>
    </row>
    <row r="24" spans="1:7" ht="20.25">
      <c r="A24" s="425"/>
      <c r="B24" s="448"/>
      <c r="C24" s="430"/>
      <c r="D24" s="421"/>
      <c r="E24" s="447"/>
      <c r="F24" s="428"/>
      <c r="G24" s="429"/>
    </row>
    <row r="25" spans="1:7" ht="20.25">
      <c r="A25" s="420" t="s">
        <v>161</v>
      </c>
      <c r="B25" s="251" t="s">
        <v>333</v>
      </c>
      <c r="C25" s="430"/>
      <c r="D25" s="421"/>
      <c r="E25" s="447"/>
      <c r="F25" s="428"/>
      <c r="G25" s="429"/>
    </row>
    <row r="26" spans="1:7" ht="20.25">
      <c r="A26" s="425" t="s">
        <v>163</v>
      </c>
      <c r="B26" s="449" t="s">
        <v>334</v>
      </c>
      <c r="C26" s="430">
        <v>1</v>
      </c>
      <c r="D26" s="421" t="s">
        <v>21</v>
      </c>
      <c r="E26" s="447"/>
      <c r="F26" s="428">
        <f>C26*E26</f>
        <v>0</v>
      </c>
      <c r="G26" s="429"/>
    </row>
    <row r="27" spans="1:7" ht="20.25">
      <c r="A27" s="425"/>
      <c r="B27" s="448"/>
      <c r="C27" s="430"/>
      <c r="D27" s="421"/>
      <c r="E27" s="447"/>
      <c r="F27" s="428"/>
      <c r="G27" s="429"/>
    </row>
    <row r="28" spans="1:7" ht="20.25">
      <c r="A28" s="420" t="s">
        <v>165</v>
      </c>
      <c r="B28" s="450" t="s">
        <v>335</v>
      </c>
      <c r="C28" s="430"/>
      <c r="D28" s="421"/>
      <c r="E28" s="447"/>
      <c r="F28" s="428"/>
      <c r="G28" s="429"/>
    </row>
    <row r="29" spans="1:7" ht="20.25">
      <c r="A29" s="425" t="s">
        <v>167</v>
      </c>
      <c r="B29" s="448" t="s">
        <v>336</v>
      </c>
      <c r="C29" s="430">
        <v>1</v>
      </c>
      <c r="D29" s="421" t="s">
        <v>21</v>
      </c>
      <c r="E29" s="447"/>
      <c r="F29" s="428">
        <f>C29*E29</f>
        <v>0</v>
      </c>
      <c r="G29" s="429"/>
    </row>
    <row r="30" spans="1:7" ht="20.25">
      <c r="A30" s="425"/>
      <c r="B30" s="448"/>
      <c r="C30" s="430"/>
      <c r="D30" s="421"/>
      <c r="E30" s="447"/>
      <c r="F30" s="428"/>
      <c r="G30" s="429"/>
    </row>
    <row r="31" spans="1:7" ht="20.25">
      <c r="A31" s="420" t="s">
        <v>169</v>
      </c>
      <c r="B31" s="450" t="s">
        <v>337</v>
      </c>
      <c r="C31" s="430"/>
      <c r="D31" s="421"/>
      <c r="E31" s="447"/>
      <c r="F31" s="428"/>
      <c r="G31" s="429"/>
    </row>
    <row r="32" spans="1:7" ht="20.25">
      <c r="A32" s="451" t="s">
        <v>171</v>
      </c>
      <c r="B32" s="448" t="s">
        <v>338</v>
      </c>
      <c r="C32" s="430">
        <v>2</v>
      </c>
      <c r="D32" s="421" t="s">
        <v>21</v>
      </c>
      <c r="E32" s="142"/>
      <c r="F32" s="428">
        <f>C32*E32</f>
        <v>0</v>
      </c>
      <c r="G32" s="429"/>
    </row>
    <row r="33" spans="1:7" ht="20.25">
      <c r="A33" s="425"/>
      <c r="B33" s="452"/>
      <c r="C33" s="430"/>
      <c r="D33" s="421"/>
      <c r="E33" s="447"/>
      <c r="F33" s="428"/>
      <c r="G33" s="429"/>
    </row>
    <row r="34" spans="1:7" ht="20.25">
      <c r="A34" s="420" t="s">
        <v>175</v>
      </c>
      <c r="B34" s="450" t="s">
        <v>339</v>
      </c>
      <c r="C34" s="430"/>
      <c r="D34" s="421"/>
      <c r="E34" s="447"/>
      <c r="F34" s="428"/>
      <c r="G34" s="429"/>
    </row>
    <row r="35" spans="1:7" ht="37.5">
      <c r="A35" s="425" t="s">
        <v>177</v>
      </c>
      <c r="B35" s="434" t="s">
        <v>340</v>
      </c>
      <c r="C35" s="453">
        <v>1</v>
      </c>
      <c r="D35" s="226" t="s">
        <v>21</v>
      </c>
      <c r="E35" s="248"/>
      <c r="F35" s="247">
        <f>ROUND(C35*E35,2)</f>
        <v>0</v>
      </c>
      <c r="G35" s="429"/>
    </row>
    <row r="36" spans="1:7" ht="20.25">
      <c r="A36" s="425" t="s">
        <v>341</v>
      </c>
      <c r="B36" s="448" t="s">
        <v>342</v>
      </c>
      <c r="C36" s="430">
        <v>1</v>
      </c>
      <c r="D36" s="421" t="s">
        <v>21</v>
      </c>
      <c r="E36" s="447"/>
      <c r="F36" s="428">
        <f>ROUND(C36*E36,2)</f>
        <v>0</v>
      </c>
      <c r="G36" s="429">
        <f>SUM(F20:F36)</f>
        <v>0</v>
      </c>
    </row>
    <row r="37" spans="1:7" ht="21" thickBot="1">
      <c r="A37" s="454"/>
      <c r="B37" s="455"/>
      <c r="C37" s="456"/>
      <c r="D37" s="457"/>
      <c r="E37" s="458"/>
      <c r="F37" s="459"/>
      <c r="G37" s="460"/>
    </row>
    <row r="38" spans="1:7" ht="21" thickTop="1">
      <c r="A38" s="425"/>
      <c r="B38" s="448"/>
      <c r="C38" s="430"/>
      <c r="D38" s="421"/>
      <c r="E38" s="447"/>
      <c r="F38" s="428"/>
      <c r="G38" s="429"/>
    </row>
    <row r="39" spans="1:7" ht="20.25">
      <c r="A39" s="420" t="s">
        <v>112</v>
      </c>
      <c r="B39" s="450" t="s">
        <v>343</v>
      </c>
      <c r="C39" s="430"/>
      <c r="D39" s="421"/>
      <c r="E39" s="447"/>
      <c r="F39" s="428"/>
      <c r="G39" s="429"/>
    </row>
    <row r="40" spans="1:7" ht="20.25">
      <c r="A40" s="420" t="s">
        <v>117</v>
      </c>
      <c r="B40" s="444" t="s">
        <v>153</v>
      </c>
      <c r="C40" s="430"/>
      <c r="D40" s="421"/>
      <c r="E40" s="445"/>
      <c r="F40" s="428"/>
      <c r="G40" s="429"/>
    </row>
    <row r="41" spans="1:7" ht="20.25">
      <c r="A41" s="425" t="s">
        <v>344</v>
      </c>
      <c r="B41" s="446" t="s">
        <v>331</v>
      </c>
      <c r="C41" s="430">
        <f>C20</f>
        <v>117.56</v>
      </c>
      <c r="D41" s="421" t="s">
        <v>27</v>
      </c>
      <c r="E41" s="447"/>
      <c r="F41" s="428">
        <f>C41*E41</f>
        <v>0</v>
      </c>
      <c r="G41" s="429"/>
    </row>
    <row r="42" spans="1:7" ht="20.25">
      <c r="A42" s="425"/>
      <c r="B42" s="448"/>
      <c r="C42" s="430"/>
      <c r="D42" s="421"/>
      <c r="E42" s="447"/>
      <c r="F42" s="428"/>
      <c r="G42" s="429"/>
    </row>
    <row r="43" spans="1:7" ht="20.25">
      <c r="A43" s="420" t="s">
        <v>120</v>
      </c>
      <c r="B43" s="444" t="s">
        <v>158</v>
      </c>
      <c r="C43" s="430"/>
      <c r="D43" s="421"/>
      <c r="E43" s="447"/>
      <c r="F43" s="428"/>
      <c r="G43" s="429"/>
    </row>
    <row r="44" spans="1:7" ht="20.25">
      <c r="A44" s="425" t="s">
        <v>211</v>
      </c>
      <c r="B44" s="448" t="s">
        <v>332</v>
      </c>
      <c r="C44" s="430">
        <v>1</v>
      </c>
      <c r="D44" s="421" t="s">
        <v>21</v>
      </c>
      <c r="E44" s="447"/>
      <c r="F44" s="428">
        <f>C44*E44</f>
        <v>0</v>
      </c>
      <c r="G44" s="429"/>
    </row>
    <row r="45" spans="1:7" ht="20.25">
      <c r="A45" s="425"/>
      <c r="B45" s="448"/>
      <c r="C45" s="430"/>
      <c r="D45" s="421"/>
      <c r="E45" s="447"/>
      <c r="F45" s="428"/>
      <c r="G45" s="429"/>
    </row>
    <row r="46" spans="1:7" ht="20.25">
      <c r="A46" s="420" t="s">
        <v>122</v>
      </c>
      <c r="B46" s="251" t="s">
        <v>333</v>
      </c>
      <c r="C46" s="430"/>
      <c r="D46" s="421"/>
      <c r="E46" s="447"/>
      <c r="F46" s="428"/>
      <c r="G46" s="429"/>
    </row>
    <row r="47" spans="1:7" ht="20.25">
      <c r="A47" s="425" t="s">
        <v>219</v>
      </c>
      <c r="B47" s="449" t="s">
        <v>334</v>
      </c>
      <c r="C47" s="430">
        <v>1</v>
      </c>
      <c r="D47" s="421" t="s">
        <v>21</v>
      </c>
      <c r="E47" s="447"/>
      <c r="F47" s="428">
        <f>C47*E47</f>
        <v>0</v>
      </c>
      <c r="G47" s="429"/>
    </row>
    <row r="48" spans="1:7" ht="20.25">
      <c r="A48" s="425"/>
      <c r="B48" s="448"/>
      <c r="C48" s="430"/>
      <c r="D48" s="421"/>
      <c r="E48" s="447"/>
      <c r="F48" s="428"/>
      <c r="G48" s="429"/>
    </row>
    <row r="49" spans="1:7" ht="20.25">
      <c r="A49" s="420" t="s">
        <v>124</v>
      </c>
      <c r="B49" s="450" t="s">
        <v>335</v>
      </c>
      <c r="C49" s="430"/>
      <c r="D49" s="421"/>
      <c r="E49" s="447"/>
      <c r="F49" s="428"/>
      <c r="G49" s="429"/>
    </row>
    <row r="50" spans="1:7" ht="20.25">
      <c r="A50" s="425" t="s">
        <v>230</v>
      </c>
      <c r="B50" s="448" t="s">
        <v>336</v>
      </c>
      <c r="C50" s="430">
        <v>1</v>
      </c>
      <c r="D50" s="421" t="s">
        <v>21</v>
      </c>
      <c r="E50" s="447"/>
      <c r="F50" s="428">
        <f>C50*E50</f>
        <v>0</v>
      </c>
      <c r="G50" s="429"/>
    </row>
    <row r="51" spans="1:7" ht="20.25">
      <c r="A51" s="425"/>
      <c r="B51" s="448"/>
      <c r="C51" s="430"/>
      <c r="D51" s="421"/>
      <c r="E51" s="447"/>
      <c r="F51" s="428"/>
      <c r="G51" s="429"/>
    </row>
    <row r="52" spans="1:7" ht="20.25">
      <c r="A52" s="420" t="s">
        <v>126</v>
      </c>
      <c r="B52" s="450" t="s">
        <v>339</v>
      </c>
      <c r="C52" s="430"/>
      <c r="D52" s="421"/>
      <c r="E52" s="447"/>
      <c r="F52" s="428"/>
      <c r="G52" s="429"/>
    </row>
    <row r="53" spans="1:7" ht="37.5">
      <c r="A53" s="425" t="s">
        <v>171</v>
      </c>
      <c r="B53" s="434" t="s">
        <v>340</v>
      </c>
      <c r="C53" s="453">
        <v>1</v>
      </c>
      <c r="D53" s="226" t="s">
        <v>21</v>
      </c>
      <c r="E53" s="248"/>
      <c r="F53" s="247">
        <f>ROUND(C53*E53,2)</f>
        <v>0</v>
      </c>
      <c r="G53" s="429"/>
    </row>
    <row r="54" spans="1:7" ht="20.25">
      <c r="A54" s="425" t="s">
        <v>173</v>
      </c>
      <c r="B54" s="448" t="s">
        <v>345</v>
      </c>
      <c r="C54" s="430">
        <v>1</v>
      </c>
      <c r="D54" s="421" t="s">
        <v>21</v>
      </c>
      <c r="E54" s="447"/>
      <c r="F54" s="428">
        <f>ROUND(C54*E54,2)</f>
        <v>0</v>
      </c>
      <c r="G54" s="429">
        <f>SUM(F40:F54)</f>
        <v>0</v>
      </c>
    </row>
    <row r="55" spans="1:7" ht="20.25">
      <c r="A55" s="425"/>
      <c r="B55" s="448"/>
      <c r="C55" s="430"/>
      <c r="D55" s="421"/>
      <c r="E55" s="447"/>
      <c r="F55" s="428"/>
      <c r="G55" s="429"/>
    </row>
    <row r="56" spans="1:7" ht="20.25">
      <c r="A56" s="461" t="s">
        <v>114</v>
      </c>
      <c r="B56" s="444" t="s">
        <v>346</v>
      </c>
      <c r="C56" s="462">
        <v>1</v>
      </c>
      <c r="D56" s="421" t="s">
        <v>347</v>
      </c>
      <c r="E56" s="447"/>
      <c r="F56" s="428">
        <f>ROUND(C56*E56,2)</f>
        <v>0</v>
      </c>
      <c r="G56" s="463">
        <f>SUM(F56)</f>
        <v>0</v>
      </c>
    </row>
    <row r="57" spans="1:7" ht="20.25">
      <c r="A57" s="425"/>
      <c r="B57" s="448"/>
      <c r="C57" s="430"/>
      <c r="D57" s="421"/>
      <c r="E57" s="447"/>
      <c r="F57" s="428"/>
      <c r="G57" s="429"/>
    </row>
    <row r="58" spans="1:7" ht="20.25">
      <c r="A58" s="420" t="s">
        <v>242</v>
      </c>
      <c r="B58" s="444" t="s">
        <v>348</v>
      </c>
      <c r="C58" s="462">
        <v>2</v>
      </c>
      <c r="D58" s="421" t="s">
        <v>349</v>
      </c>
      <c r="E58" s="447"/>
      <c r="F58" s="428">
        <f>ROUND(C58*E58,2)</f>
        <v>0</v>
      </c>
      <c r="G58" s="463">
        <f>SUM(F58)</f>
        <v>0</v>
      </c>
    </row>
    <row r="59" spans="1:7" ht="20.25">
      <c r="A59" s="425"/>
      <c r="B59" s="448"/>
      <c r="C59" s="430"/>
      <c r="D59" s="421"/>
      <c r="E59" s="447"/>
      <c r="F59" s="428"/>
      <c r="G59" s="429"/>
    </row>
    <row r="60" spans="1:7" ht="37.5">
      <c r="A60" s="250" t="s">
        <v>248</v>
      </c>
      <c r="B60" s="464" t="s">
        <v>350</v>
      </c>
      <c r="C60" s="453">
        <v>1</v>
      </c>
      <c r="D60" s="226" t="s">
        <v>52</v>
      </c>
      <c r="E60" s="453"/>
      <c r="F60" s="453">
        <f>ROUND(C60*E60,2)</f>
        <v>0</v>
      </c>
      <c r="G60" s="220">
        <f>SUM(F60)</f>
        <v>0</v>
      </c>
    </row>
    <row r="61" spans="1:7" ht="20.25">
      <c r="A61" s="250"/>
      <c r="B61" s="464"/>
      <c r="C61" s="453"/>
      <c r="D61" s="226"/>
      <c r="E61" s="453"/>
      <c r="F61" s="453"/>
      <c r="G61" s="220"/>
    </row>
    <row r="62" spans="1:7" ht="20.25">
      <c r="A62" s="250" t="s">
        <v>130</v>
      </c>
      <c r="B62" s="464" t="s">
        <v>351</v>
      </c>
      <c r="C62" s="453"/>
      <c r="D62" s="226"/>
      <c r="E62" s="453"/>
      <c r="F62" s="453"/>
      <c r="G62" s="220"/>
    </row>
    <row r="63" spans="1:7" ht="37.5">
      <c r="A63" s="465" t="s">
        <v>250</v>
      </c>
      <c r="B63" s="449" t="s">
        <v>352</v>
      </c>
      <c r="C63" s="466">
        <v>11</v>
      </c>
      <c r="D63" s="467" t="s">
        <v>21</v>
      </c>
      <c r="E63" s="453"/>
      <c r="F63" s="442">
        <f>ROUND(C63*E63,2)</f>
        <v>0</v>
      </c>
      <c r="G63" s="220">
        <f>SUM(F63)</f>
        <v>0</v>
      </c>
    </row>
    <row r="64" spans="1:7" ht="21" thickBot="1">
      <c r="A64" s="468"/>
      <c r="B64" s="469"/>
      <c r="C64" s="470"/>
      <c r="D64" s="471"/>
      <c r="E64" s="472"/>
      <c r="F64" s="473"/>
      <c r="G64" s="244"/>
    </row>
    <row r="65" spans="1:7" ht="21" thickTop="1">
      <c r="A65" s="420"/>
      <c r="B65" s="474"/>
      <c r="C65" s="430"/>
      <c r="D65" s="421"/>
      <c r="E65" s="447"/>
      <c r="F65" s="442"/>
      <c r="G65" s="429"/>
    </row>
    <row r="66" spans="1:7" ht="20.25">
      <c r="A66" s="420" t="s">
        <v>251</v>
      </c>
      <c r="B66" s="444" t="s">
        <v>353</v>
      </c>
      <c r="C66" s="430"/>
      <c r="D66" s="421"/>
      <c r="E66" s="447"/>
      <c r="F66" s="442"/>
      <c r="G66" s="463"/>
    </row>
    <row r="67" spans="1:7" ht="20.25">
      <c r="A67" s="425" t="s">
        <v>354</v>
      </c>
      <c r="B67" s="446" t="s">
        <v>355</v>
      </c>
      <c r="C67" s="430">
        <f>C41</f>
        <v>117.56</v>
      </c>
      <c r="D67" s="421" t="s">
        <v>27</v>
      </c>
      <c r="E67" s="447"/>
      <c r="F67" s="442">
        <f>ROUND(C67*E67,2)</f>
        <v>0</v>
      </c>
      <c r="G67" s="220">
        <f>SUM(F67)</f>
        <v>0</v>
      </c>
    </row>
    <row r="68" spans="1:7" ht="20.25">
      <c r="A68" s="425"/>
      <c r="B68" s="446"/>
      <c r="C68" s="430"/>
      <c r="D68" s="421"/>
      <c r="E68" s="447"/>
      <c r="F68" s="428"/>
      <c r="G68" s="463"/>
    </row>
    <row r="69" spans="1:7" ht="20.25">
      <c r="A69" s="420" t="s">
        <v>253</v>
      </c>
      <c r="B69" s="444" t="s">
        <v>356</v>
      </c>
      <c r="C69" s="430"/>
      <c r="D69" s="421"/>
      <c r="E69" s="447"/>
      <c r="F69" s="428"/>
      <c r="G69" s="463"/>
    </row>
    <row r="70" spans="1:7" ht="20.25">
      <c r="A70" s="425" t="s">
        <v>357</v>
      </c>
      <c r="B70" s="446" t="s">
        <v>358</v>
      </c>
      <c r="C70" s="430">
        <v>115.6</v>
      </c>
      <c r="D70" s="421" t="s">
        <v>27</v>
      </c>
      <c r="E70" s="447"/>
      <c r="F70" s="428">
        <f>C70*E70</f>
        <v>0</v>
      </c>
      <c r="G70" s="220">
        <f>SUM(F70)</f>
        <v>0</v>
      </c>
    </row>
    <row r="71" spans="1:7" ht="20.25">
      <c r="A71" s="425"/>
      <c r="B71" s="446"/>
      <c r="C71" s="430"/>
      <c r="D71" s="421"/>
      <c r="E71" s="447"/>
      <c r="F71" s="428"/>
      <c r="G71" s="429"/>
    </row>
    <row r="72" spans="1:7" ht="20.25">
      <c r="A72" s="425"/>
      <c r="B72" s="446"/>
      <c r="C72" s="430"/>
      <c r="D72" s="421"/>
      <c r="E72" s="447"/>
      <c r="F72" s="428"/>
      <c r="G72" s="429"/>
    </row>
    <row r="73" spans="1:7" ht="20.25">
      <c r="A73" s="475" t="s">
        <v>359</v>
      </c>
      <c r="B73" s="476" t="s">
        <v>360</v>
      </c>
      <c r="C73" s="430">
        <v>63.58</v>
      </c>
      <c r="D73" s="421" t="s">
        <v>56</v>
      </c>
      <c r="E73" s="447"/>
      <c r="F73" s="428">
        <f>C73*E73</f>
        <v>0</v>
      </c>
      <c r="G73" s="429">
        <f>SUM(F73)</f>
        <v>0</v>
      </c>
    </row>
    <row r="74" spans="1:7" ht="20.25">
      <c r="A74" s="425"/>
      <c r="B74" s="446"/>
      <c r="C74" s="430"/>
      <c r="D74" s="421"/>
      <c r="E74" s="447"/>
      <c r="F74" s="428"/>
      <c r="G74" s="429"/>
    </row>
    <row r="75" spans="1:7" ht="37.5">
      <c r="A75" s="475" t="s">
        <v>359</v>
      </c>
      <c r="B75" s="476" t="s">
        <v>361</v>
      </c>
      <c r="C75" s="477">
        <v>1</v>
      </c>
      <c r="D75" s="478" t="s">
        <v>52</v>
      </c>
      <c r="E75" s="248"/>
      <c r="F75" s="479">
        <f>+E75*C75</f>
        <v>0</v>
      </c>
      <c r="G75" s="480">
        <f>SUM(F75)</f>
        <v>0</v>
      </c>
    </row>
    <row r="76" spans="1:7" ht="21" thickBot="1">
      <c r="A76" s="425"/>
      <c r="B76" s="444"/>
      <c r="C76" s="430"/>
      <c r="D76" s="421"/>
      <c r="E76" s="428"/>
      <c r="F76" s="428"/>
      <c r="G76" s="463"/>
    </row>
    <row r="77" spans="1:7" ht="21.75" thickTop="1" thickBot="1">
      <c r="A77" s="481"/>
      <c r="B77" s="482" t="s">
        <v>362</v>
      </c>
      <c r="C77" s="483"/>
      <c r="D77" s="484"/>
      <c r="E77" s="485"/>
      <c r="F77" s="486"/>
      <c r="G77" s="310">
        <f>SUM(G7:G76)</f>
        <v>0</v>
      </c>
    </row>
    <row r="78" spans="1:7" ht="21" thickTop="1">
      <c r="A78" s="487"/>
      <c r="B78" s="488"/>
      <c r="C78" s="489"/>
      <c r="D78" s="490"/>
      <c r="E78" s="491"/>
      <c r="F78" s="492"/>
      <c r="G78" s="291"/>
    </row>
    <row r="79" spans="1:7" ht="20.25">
      <c r="A79" s="160"/>
      <c r="B79" s="166" t="s">
        <v>363</v>
      </c>
      <c r="C79" s="493"/>
      <c r="D79" s="163">
        <v>0.1</v>
      </c>
      <c r="E79" s="149"/>
      <c r="F79" s="164">
        <f t="shared" ref="F79:F84" si="0">ROUND(D79*$G$77,2)</f>
        <v>0</v>
      </c>
      <c r="G79" s="291"/>
    </row>
    <row r="80" spans="1:7" ht="20.25">
      <c r="A80" s="168"/>
      <c r="B80" s="166" t="s">
        <v>63</v>
      </c>
      <c r="C80" s="493"/>
      <c r="D80" s="167">
        <v>2.5000000000000001E-2</v>
      </c>
      <c r="E80" s="166"/>
      <c r="F80" s="164">
        <f t="shared" si="0"/>
        <v>0</v>
      </c>
      <c r="G80" s="291"/>
    </row>
    <row r="81" spans="1:7" ht="20.25">
      <c r="A81" s="168"/>
      <c r="B81" s="166" t="s">
        <v>65</v>
      </c>
      <c r="C81" s="493"/>
      <c r="D81" s="167">
        <v>3.5000000000000003E-2</v>
      </c>
      <c r="E81" s="166"/>
      <c r="F81" s="164">
        <f t="shared" si="0"/>
        <v>0</v>
      </c>
      <c r="G81" s="291"/>
    </row>
    <row r="82" spans="1:7" ht="20.25">
      <c r="A82" s="160"/>
      <c r="B82" s="166" t="s">
        <v>364</v>
      </c>
      <c r="C82" s="493"/>
      <c r="D82" s="494">
        <v>5.3499999999999999E-2</v>
      </c>
      <c r="E82" s="166"/>
      <c r="F82" s="164">
        <f t="shared" si="0"/>
        <v>0</v>
      </c>
      <c r="G82" s="291"/>
    </row>
    <row r="83" spans="1:7" ht="20.25">
      <c r="A83" s="160"/>
      <c r="B83" s="166" t="s">
        <v>66</v>
      </c>
      <c r="C83" s="493"/>
      <c r="D83" s="163">
        <v>0.01</v>
      </c>
      <c r="E83" s="166"/>
      <c r="F83" s="164">
        <f t="shared" si="0"/>
        <v>0</v>
      </c>
      <c r="G83" s="291"/>
    </row>
    <row r="84" spans="1:7" ht="20.25">
      <c r="A84" s="160"/>
      <c r="B84" s="166" t="s">
        <v>365</v>
      </c>
      <c r="C84" s="493"/>
      <c r="D84" s="163">
        <v>0.05</v>
      </c>
      <c r="E84" s="166"/>
      <c r="F84" s="164">
        <f t="shared" si="0"/>
        <v>0</v>
      </c>
      <c r="G84" s="291" t="s">
        <v>29</v>
      </c>
    </row>
    <row r="85" spans="1:7" ht="21" thickBot="1">
      <c r="A85" s="495"/>
      <c r="B85" s="496" t="s">
        <v>29</v>
      </c>
      <c r="C85" s="497" t="s">
        <v>29</v>
      </c>
      <c r="D85" s="498" t="s">
        <v>29</v>
      </c>
      <c r="E85" s="496" t="s">
        <v>29</v>
      </c>
      <c r="F85" s="499" t="s">
        <v>29</v>
      </c>
      <c r="G85" s="291" t="s">
        <v>29</v>
      </c>
    </row>
    <row r="86" spans="1:7" ht="21.75" thickTop="1" thickBot="1">
      <c r="A86" s="173"/>
      <c r="B86" s="154" t="s">
        <v>68</v>
      </c>
      <c r="C86" s="500"/>
      <c r="D86" s="174"/>
      <c r="E86" s="174"/>
      <c r="F86" s="174"/>
      <c r="G86" s="310">
        <f>SUM(F79:F85)</f>
        <v>0</v>
      </c>
    </row>
    <row r="87" spans="1:7" ht="21" thickTop="1">
      <c r="A87" s="501"/>
      <c r="B87" s="179" t="s">
        <v>318</v>
      </c>
      <c r="C87" s="502"/>
      <c r="D87" s="179"/>
      <c r="E87" s="179"/>
      <c r="F87" s="179"/>
      <c r="G87" s="291">
        <f>SUM(G77+G86)</f>
        <v>0</v>
      </c>
    </row>
    <row r="88" spans="1:7" ht="40.5">
      <c r="A88" s="503"/>
      <c r="B88" s="504" t="s">
        <v>136</v>
      </c>
      <c r="C88" s="505"/>
      <c r="D88" s="180">
        <v>0.03</v>
      </c>
      <c r="E88" s="319"/>
      <c r="F88" s="506"/>
      <c r="G88" s="507">
        <f>+D88*G86</f>
        <v>0</v>
      </c>
    </row>
    <row r="89" spans="1:7" ht="20.25">
      <c r="A89" s="183"/>
      <c r="B89" s="508" t="s">
        <v>71</v>
      </c>
      <c r="C89" s="509"/>
      <c r="D89" s="510">
        <v>0.06</v>
      </c>
      <c r="E89" s="508"/>
      <c r="F89" s="508"/>
      <c r="G89" s="511">
        <f>+D89*G77</f>
        <v>0</v>
      </c>
    </row>
    <row r="90" spans="1:7" ht="21" thickBot="1">
      <c r="A90" s="512"/>
      <c r="B90" s="184" t="s">
        <v>72</v>
      </c>
      <c r="C90" s="513"/>
      <c r="D90" s="514">
        <v>0.05</v>
      </c>
      <c r="E90" s="184"/>
      <c r="F90" s="184"/>
      <c r="G90" s="515">
        <f>D90*G87</f>
        <v>0</v>
      </c>
    </row>
    <row r="91" spans="1:7" ht="21.75" thickTop="1" thickBot="1">
      <c r="A91" s="173"/>
      <c r="B91" s="327" t="s">
        <v>73</v>
      </c>
      <c r="C91" s="516"/>
      <c r="D91" s="517"/>
      <c r="E91" s="312"/>
      <c r="F91" s="312"/>
      <c r="G91" s="313">
        <f>SUM(G87:G90)</f>
        <v>0</v>
      </c>
    </row>
    <row r="92" spans="1:7" ht="21.75" thickTop="1" thickBot="1">
      <c r="A92" s="173"/>
      <c r="B92" s="327" t="s">
        <v>73</v>
      </c>
      <c r="C92" s="516"/>
      <c r="D92" s="517"/>
      <c r="E92" s="312"/>
      <c r="F92" s="312"/>
      <c r="G92" s="313">
        <f>SUM(G91)</f>
        <v>0</v>
      </c>
    </row>
    <row r="93" spans="1:7" ht="21" thickTop="1">
      <c r="A93" s="194"/>
      <c r="B93" s="518"/>
      <c r="C93" s="519"/>
      <c r="D93" s="520"/>
      <c r="E93" s="342"/>
      <c r="F93" s="342"/>
      <c r="G93" s="521"/>
    </row>
    <row r="94" spans="1:7" ht="20.25">
      <c r="A94" s="194"/>
      <c r="B94" s="522"/>
      <c r="C94" s="523"/>
      <c r="D94" s="524"/>
      <c r="E94" s="194"/>
      <c r="F94" s="194"/>
      <c r="G94" s="525"/>
    </row>
    <row r="95" spans="1:7" ht="20.25">
      <c r="A95" s="193"/>
      <c r="B95" s="526"/>
      <c r="C95" s="527"/>
      <c r="D95" s="528"/>
      <c r="E95" s="193"/>
      <c r="F95" s="193"/>
      <c r="G95" s="525"/>
    </row>
    <row r="96" spans="1:7" ht="20.25">
      <c r="A96" s="194"/>
      <c r="B96" s="345" t="s">
        <v>75</v>
      </c>
      <c r="C96" s="195"/>
      <c r="D96" s="345"/>
      <c r="E96" s="345" t="s">
        <v>138</v>
      </c>
      <c r="F96" s="194"/>
      <c r="G96" s="525"/>
    </row>
    <row r="97" spans="1:7" ht="20.25">
      <c r="A97" s="194"/>
      <c r="B97" s="345"/>
      <c r="C97" s="195"/>
      <c r="D97" s="345"/>
      <c r="E97" s="345"/>
      <c r="F97" s="194"/>
      <c r="G97" s="525"/>
    </row>
    <row r="98" spans="1:7" ht="20.25">
      <c r="A98" s="194"/>
      <c r="B98" s="345"/>
      <c r="C98" s="195"/>
      <c r="D98" s="345"/>
      <c r="E98" s="345"/>
      <c r="F98" s="194"/>
      <c r="G98" s="525"/>
    </row>
    <row r="99" spans="1:7" ht="20.25">
      <c r="A99" s="194"/>
      <c r="B99" s="345" t="s">
        <v>139</v>
      </c>
      <c r="C99" s="195"/>
      <c r="D99" s="345"/>
      <c r="E99" s="345" t="s">
        <v>139</v>
      </c>
      <c r="F99" s="345"/>
      <c r="G99" s="529"/>
    </row>
  </sheetData>
  <mergeCells count="4">
    <mergeCell ref="A1:G1"/>
    <mergeCell ref="A2:G2"/>
    <mergeCell ref="A3:G3"/>
    <mergeCell ref="B4:G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2"/>
  <sheetViews>
    <sheetView workbookViewId="0">
      <selection activeCell="B8" sqref="B8"/>
    </sheetView>
  </sheetViews>
  <sheetFormatPr baseColWidth="10" defaultRowHeight="15"/>
  <cols>
    <col min="1" max="1" width="11.5703125" customWidth="1"/>
    <col min="2" max="2" width="53.85546875" customWidth="1"/>
    <col min="3" max="3" width="12.85546875" customWidth="1"/>
    <col min="4" max="4" width="10.140625" customWidth="1"/>
    <col min="5" max="5" width="14.85546875" customWidth="1"/>
    <col min="6" max="6" width="18.5703125" customWidth="1"/>
    <col min="7" max="7" width="23.7109375" customWidth="1"/>
  </cols>
  <sheetData>
    <row r="1" spans="1:7" ht="20.25">
      <c r="A1" s="406" t="s">
        <v>78</v>
      </c>
      <c r="B1" s="406"/>
      <c r="C1" s="406"/>
      <c r="D1" s="406"/>
      <c r="E1" s="406"/>
      <c r="F1" s="406"/>
      <c r="G1" s="406"/>
    </row>
    <row r="2" spans="1:7" ht="20.25">
      <c r="A2" s="407" t="s">
        <v>79</v>
      </c>
      <c r="B2" s="407"/>
      <c r="C2" s="407"/>
      <c r="D2" s="407"/>
      <c r="E2" s="407"/>
      <c r="F2" s="407"/>
      <c r="G2" s="407"/>
    </row>
    <row r="3" spans="1:7" ht="94.5" customHeight="1">
      <c r="A3" s="408" t="s">
        <v>366</v>
      </c>
      <c r="B3" s="408"/>
      <c r="C3" s="408"/>
      <c r="D3" s="408"/>
      <c r="E3" s="408"/>
      <c r="F3" s="408"/>
      <c r="G3" s="408"/>
    </row>
    <row r="4" spans="1:7" ht="16.5" thickBot="1">
      <c r="A4" s="409"/>
      <c r="B4" s="410"/>
      <c r="C4" s="410"/>
      <c r="D4" s="410"/>
      <c r="E4" s="410"/>
      <c r="F4" s="410"/>
      <c r="G4" s="410"/>
    </row>
    <row r="5" spans="1:7" ht="20.25" thickTop="1" thickBot="1">
      <c r="A5" s="411" t="s">
        <v>18</v>
      </c>
      <c r="B5" s="412" t="s">
        <v>81</v>
      </c>
      <c r="C5" s="412" t="s">
        <v>82</v>
      </c>
      <c r="D5" s="412" t="s">
        <v>83</v>
      </c>
      <c r="E5" s="413" t="s">
        <v>84</v>
      </c>
      <c r="F5" s="412" t="s">
        <v>85</v>
      </c>
      <c r="G5" s="414" t="s">
        <v>86</v>
      </c>
    </row>
    <row r="6" spans="1:7" ht="21" thickTop="1">
      <c r="A6" s="415"/>
      <c r="B6" s="416"/>
      <c r="C6" s="417"/>
      <c r="D6" s="417"/>
      <c r="E6" s="418"/>
      <c r="F6" s="417"/>
      <c r="G6" s="419"/>
    </row>
    <row r="7" spans="1:7" ht="37.5">
      <c r="A7" s="415" t="s">
        <v>142</v>
      </c>
      <c r="B7" s="530" t="s">
        <v>367</v>
      </c>
      <c r="C7" s="417"/>
      <c r="D7" s="417"/>
      <c r="E7" s="418"/>
      <c r="F7" s="417"/>
      <c r="G7" s="419"/>
    </row>
    <row r="8" spans="1:7" ht="20.25">
      <c r="A8" s="415"/>
      <c r="B8" s="416"/>
      <c r="C8" s="417"/>
      <c r="D8" s="417"/>
      <c r="E8" s="418"/>
      <c r="F8" s="417"/>
      <c r="G8" s="419"/>
    </row>
    <row r="9" spans="1:7" ht="18.75">
      <c r="A9" s="420" t="s">
        <v>87</v>
      </c>
      <c r="B9" s="416" t="s">
        <v>88</v>
      </c>
      <c r="C9" s="421"/>
      <c r="D9" s="422"/>
      <c r="E9" s="423"/>
      <c r="F9" s="422"/>
      <c r="G9" s="424"/>
    </row>
    <row r="10" spans="1:7" ht="20.25">
      <c r="A10" s="425" t="s">
        <v>89</v>
      </c>
      <c r="B10" s="422" t="s">
        <v>320</v>
      </c>
      <c r="C10" s="426">
        <v>140</v>
      </c>
      <c r="D10" s="421" t="s">
        <v>27</v>
      </c>
      <c r="E10" s="427"/>
      <c r="F10" s="428">
        <f>ROUND(C10*E10,2)</f>
        <v>0</v>
      </c>
      <c r="G10" s="429">
        <f>SUM(F10)</f>
        <v>0</v>
      </c>
    </row>
    <row r="11" spans="1:7" ht="20.25">
      <c r="A11" s="420"/>
      <c r="B11" s="416"/>
      <c r="C11" s="430"/>
      <c r="D11" s="417"/>
      <c r="E11" s="418"/>
      <c r="F11" s="417"/>
      <c r="G11" s="431"/>
    </row>
    <row r="12" spans="1:7" ht="20.25">
      <c r="A12" s="420" t="s">
        <v>99</v>
      </c>
      <c r="B12" s="416" t="s">
        <v>28</v>
      </c>
      <c r="C12" s="430"/>
      <c r="D12" s="422"/>
      <c r="E12" s="423"/>
      <c r="F12" s="422"/>
      <c r="G12" s="432"/>
    </row>
    <row r="13" spans="1:7" ht="37.5">
      <c r="A13" s="433" t="s">
        <v>100</v>
      </c>
      <c r="B13" s="434" t="s">
        <v>321</v>
      </c>
      <c r="C13" s="435">
        <v>85.41</v>
      </c>
      <c r="D13" s="436" t="s">
        <v>31</v>
      </c>
      <c r="E13" s="437"/>
      <c r="F13" s="227">
        <f>ROUND(C13*E13,2)</f>
        <v>0</v>
      </c>
      <c r="G13" s="438"/>
    </row>
    <row r="14" spans="1:7" ht="20.25">
      <c r="A14" s="425" t="s">
        <v>103</v>
      </c>
      <c r="B14" s="422" t="s">
        <v>322</v>
      </c>
      <c r="C14" s="430">
        <v>4.1900000000000004</v>
      </c>
      <c r="D14" s="421" t="s">
        <v>31</v>
      </c>
      <c r="E14" s="427"/>
      <c r="F14" s="428">
        <f>ROUND(C14*E14,2)</f>
        <v>0</v>
      </c>
      <c r="G14" s="432"/>
    </row>
    <row r="15" spans="1:7" ht="20.25">
      <c r="A15" s="439" t="s">
        <v>105</v>
      </c>
      <c r="B15" s="422" t="s">
        <v>323</v>
      </c>
      <c r="C15" s="430">
        <v>79.48</v>
      </c>
      <c r="D15" s="421" t="s">
        <v>31</v>
      </c>
      <c r="E15" s="427"/>
      <c r="F15" s="428">
        <f>ROUND(C15*E15,2)</f>
        <v>0</v>
      </c>
      <c r="G15" s="429"/>
    </row>
    <row r="16" spans="1:7" ht="20.25">
      <c r="A16" s="425" t="s">
        <v>324</v>
      </c>
      <c r="B16" s="440" t="s">
        <v>325</v>
      </c>
      <c r="C16" s="430">
        <v>30.1</v>
      </c>
      <c r="D16" s="421" t="s">
        <v>31</v>
      </c>
      <c r="E16" s="441"/>
      <c r="F16" s="428">
        <f>ROUND(C16*E16,2)</f>
        <v>0</v>
      </c>
      <c r="G16" s="429"/>
    </row>
    <row r="17" spans="1:7" ht="20.25">
      <c r="A17" s="425" t="s">
        <v>326</v>
      </c>
      <c r="B17" s="422" t="s">
        <v>327</v>
      </c>
      <c r="C17" s="430">
        <v>37.51</v>
      </c>
      <c r="D17" s="441" t="s">
        <v>31</v>
      </c>
      <c r="E17" s="437"/>
      <c r="F17" s="442">
        <f>ROUND(C17*E17,2)</f>
        <v>0</v>
      </c>
      <c r="G17" s="291"/>
    </row>
    <row r="18" spans="1:7" ht="20.25">
      <c r="A18" s="425" t="s">
        <v>328</v>
      </c>
      <c r="B18" s="443" t="s">
        <v>329</v>
      </c>
      <c r="C18" s="430">
        <v>280</v>
      </c>
      <c r="D18" s="441" t="s">
        <v>27</v>
      </c>
      <c r="E18" s="437"/>
      <c r="F18" s="442">
        <f>C18*E18</f>
        <v>0</v>
      </c>
      <c r="G18" s="291">
        <f>SUM(F13:F18)</f>
        <v>0</v>
      </c>
    </row>
    <row r="19" spans="1:7" ht="20.25">
      <c r="A19" s="439"/>
      <c r="B19" s="422"/>
      <c r="C19" s="427"/>
      <c r="D19" s="421"/>
      <c r="E19" s="427"/>
      <c r="F19" s="442"/>
      <c r="G19" s="429"/>
    </row>
    <row r="20" spans="1:7" ht="20.25">
      <c r="A20" s="420" t="s">
        <v>106</v>
      </c>
      <c r="B20" s="444" t="s">
        <v>330</v>
      </c>
      <c r="C20" s="430"/>
      <c r="D20" s="421"/>
      <c r="E20" s="445"/>
      <c r="F20" s="442"/>
      <c r="G20" s="429"/>
    </row>
    <row r="21" spans="1:7" ht="20.25">
      <c r="A21" s="420" t="s">
        <v>108</v>
      </c>
      <c r="B21" s="444" t="s">
        <v>153</v>
      </c>
      <c r="C21" s="430"/>
      <c r="D21" s="421"/>
      <c r="E21" s="445"/>
      <c r="F21" s="442"/>
      <c r="G21" s="429"/>
    </row>
    <row r="22" spans="1:7" ht="20.25">
      <c r="A22" s="425" t="s">
        <v>154</v>
      </c>
      <c r="B22" s="446" t="s">
        <v>368</v>
      </c>
      <c r="C22" s="430">
        <v>141.91999999999999</v>
      </c>
      <c r="D22" s="421" t="s">
        <v>27</v>
      </c>
      <c r="E22" s="447"/>
      <c r="F22" s="442">
        <f>ROUND(C22*E22,2)</f>
        <v>0</v>
      </c>
      <c r="G22" s="429"/>
    </row>
    <row r="23" spans="1:7" ht="20.25">
      <c r="A23" s="425"/>
      <c r="B23" s="446"/>
      <c r="C23" s="430"/>
      <c r="D23" s="421"/>
      <c r="E23" s="447"/>
      <c r="F23" s="428"/>
      <c r="G23" s="429"/>
    </row>
    <row r="24" spans="1:7" ht="20.25">
      <c r="A24" s="420" t="s">
        <v>110</v>
      </c>
      <c r="B24" s="444" t="s">
        <v>158</v>
      </c>
      <c r="C24" s="430"/>
      <c r="D24" s="421"/>
      <c r="E24" s="447"/>
      <c r="F24" s="428"/>
      <c r="G24" s="429"/>
    </row>
    <row r="25" spans="1:7" ht="20.25">
      <c r="A25" s="425" t="s">
        <v>159</v>
      </c>
      <c r="B25" s="448" t="s">
        <v>369</v>
      </c>
      <c r="C25" s="430">
        <v>1</v>
      </c>
      <c r="D25" s="421" t="s">
        <v>21</v>
      </c>
      <c r="E25" s="447"/>
      <c r="F25" s="428">
        <f>C25*E25</f>
        <v>0</v>
      </c>
      <c r="G25" s="429"/>
    </row>
    <row r="26" spans="1:7" ht="20.25">
      <c r="A26" s="425"/>
      <c r="B26" s="448"/>
      <c r="C26" s="430"/>
      <c r="D26" s="421"/>
      <c r="E26" s="447"/>
      <c r="F26" s="428"/>
      <c r="G26" s="429"/>
    </row>
    <row r="27" spans="1:7" ht="20.25">
      <c r="A27" s="420" t="s">
        <v>161</v>
      </c>
      <c r="B27" s="450" t="s">
        <v>333</v>
      </c>
      <c r="C27" s="430"/>
      <c r="D27" s="421"/>
      <c r="E27" s="447"/>
      <c r="F27" s="428"/>
      <c r="G27" s="429"/>
    </row>
    <row r="28" spans="1:7" ht="20.25">
      <c r="A28" s="425" t="s">
        <v>163</v>
      </c>
      <c r="B28" s="448" t="s">
        <v>370</v>
      </c>
      <c r="C28" s="430">
        <v>1</v>
      </c>
      <c r="D28" s="421" t="s">
        <v>21</v>
      </c>
      <c r="E28" s="447"/>
      <c r="F28" s="428">
        <f>C28*E28</f>
        <v>0</v>
      </c>
      <c r="G28" s="429"/>
    </row>
    <row r="29" spans="1:7" ht="20.25">
      <c r="A29" s="425"/>
      <c r="B29" s="448"/>
      <c r="C29" s="430"/>
      <c r="D29" s="421"/>
      <c r="E29" s="447"/>
      <c r="F29" s="428"/>
      <c r="G29" s="429"/>
    </row>
    <row r="30" spans="1:7" ht="20.25">
      <c r="A30" s="420" t="s">
        <v>165</v>
      </c>
      <c r="B30" s="450" t="s">
        <v>335</v>
      </c>
      <c r="C30" s="430"/>
      <c r="D30" s="421"/>
      <c r="E30" s="447"/>
      <c r="F30" s="428"/>
      <c r="G30" s="429"/>
    </row>
    <row r="31" spans="1:7" ht="20.25">
      <c r="A31" s="425" t="s">
        <v>167</v>
      </c>
      <c r="B31" s="448" t="s">
        <v>371</v>
      </c>
      <c r="C31" s="430">
        <v>1</v>
      </c>
      <c r="D31" s="421" t="s">
        <v>21</v>
      </c>
      <c r="E31" s="447"/>
      <c r="F31" s="428">
        <f>C31*E31</f>
        <v>0</v>
      </c>
      <c r="G31" s="429"/>
    </row>
    <row r="32" spans="1:7" ht="20.25">
      <c r="A32" s="425"/>
      <c r="B32" s="448"/>
      <c r="C32" s="430"/>
      <c r="D32" s="421"/>
      <c r="E32" s="447"/>
      <c r="F32" s="428"/>
      <c r="G32" s="429"/>
    </row>
    <row r="33" spans="1:7" ht="20.25">
      <c r="A33" s="420" t="s">
        <v>169</v>
      </c>
      <c r="B33" s="450" t="s">
        <v>337</v>
      </c>
      <c r="C33" s="430"/>
      <c r="D33" s="421"/>
      <c r="E33" s="447"/>
      <c r="F33" s="428"/>
      <c r="G33" s="429"/>
    </row>
    <row r="34" spans="1:7" ht="20.25">
      <c r="A34" s="451" t="s">
        <v>171</v>
      </c>
      <c r="B34" s="448" t="s">
        <v>372</v>
      </c>
      <c r="C34" s="430">
        <v>2</v>
      </c>
      <c r="D34" s="421" t="s">
        <v>21</v>
      </c>
      <c r="E34" s="142"/>
      <c r="F34" s="428">
        <f>C34*E34</f>
        <v>0</v>
      </c>
      <c r="G34" s="429"/>
    </row>
    <row r="35" spans="1:7" ht="20.25">
      <c r="A35" s="425"/>
      <c r="B35" s="452"/>
      <c r="C35" s="430"/>
      <c r="D35" s="421"/>
      <c r="E35" s="447"/>
      <c r="F35" s="428"/>
      <c r="G35" s="429"/>
    </row>
    <row r="36" spans="1:7" ht="20.25">
      <c r="A36" s="420" t="s">
        <v>175</v>
      </c>
      <c r="B36" s="450" t="s">
        <v>339</v>
      </c>
      <c r="C36" s="430"/>
      <c r="D36" s="421"/>
      <c r="E36" s="447"/>
      <c r="F36" s="428"/>
      <c r="G36" s="429"/>
    </row>
    <row r="37" spans="1:7" ht="37.5">
      <c r="A37" s="425" t="s">
        <v>177</v>
      </c>
      <c r="B37" s="434" t="s">
        <v>373</v>
      </c>
      <c r="C37" s="453">
        <v>1</v>
      </c>
      <c r="D37" s="226" t="s">
        <v>21</v>
      </c>
      <c r="E37" s="248"/>
      <c r="F37" s="247">
        <f>ROUND(C37*E37,2)</f>
        <v>0</v>
      </c>
      <c r="G37" s="429"/>
    </row>
    <row r="38" spans="1:7" ht="20.25">
      <c r="A38" s="425" t="s">
        <v>341</v>
      </c>
      <c r="B38" s="448" t="s">
        <v>342</v>
      </c>
      <c r="C38" s="430">
        <v>1</v>
      </c>
      <c r="D38" s="421" t="s">
        <v>21</v>
      </c>
      <c r="E38" s="447"/>
      <c r="F38" s="428">
        <f>ROUND(C38*E38,2)</f>
        <v>0</v>
      </c>
      <c r="G38" s="429">
        <f>SUM(F22:F38)</f>
        <v>0</v>
      </c>
    </row>
    <row r="39" spans="1:7" ht="21" thickBot="1">
      <c r="A39" s="454"/>
      <c r="B39" s="455"/>
      <c r="C39" s="456"/>
      <c r="D39" s="457"/>
      <c r="E39" s="458"/>
      <c r="F39" s="459"/>
      <c r="G39" s="460"/>
    </row>
    <row r="40" spans="1:7" ht="21" thickTop="1">
      <c r="A40" s="425"/>
      <c r="B40" s="448"/>
      <c r="C40" s="430"/>
      <c r="D40" s="421"/>
      <c r="E40" s="447"/>
      <c r="F40" s="428"/>
      <c r="G40" s="429"/>
    </row>
    <row r="41" spans="1:7" ht="20.25">
      <c r="A41" s="420" t="s">
        <v>112</v>
      </c>
      <c r="B41" s="450" t="s">
        <v>343</v>
      </c>
      <c r="C41" s="430"/>
      <c r="D41" s="421"/>
      <c r="E41" s="447"/>
      <c r="F41" s="428"/>
      <c r="G41" s="429"/>
    </row>
    <row r="42" spans="1:7" ht="20.25">
      <c r="A42" s="420" t="s">
        <v>117</v>
      </c>
      <c r="B42" s="444" t="s">
        <v>153</v>
      </c>
      <c r="C42" s="430"/>
      <c r="D42" s="421"/>
      <c r="E42" s="445"/>
      <c r="F42" s="428"/>
      <c r="G42" s="429"/>
    </row>
    <row r="43" spans="1:7" ht="20.25">
      <c r="A43" s="425" t="s">
        <v>344</v>
      </c>
      <c r="B43" s="446" t="s">
        <v>368</v>
      </c>
      <c r="C43" s="430">
        <f>C22</f>
        <v>141.91999999999999</v>
      </c>
      <c r="D43" s="421" t="s">
        <v>27</v>
      </c>
      <c r="E43" s="447"/>
      <c r="F43" s="428">
        <f>C43*E43</f>
        <v>0</v>
      </c>
      <c r="G43" s="429"/>
    </row>
    <row r="44" spans="1:7" ht="20.25">
      <c r="A44" s="425"/>
      <c r="B44" s="448"/>
      <c r="C44" s="430"/>
      <c r="D44" s="421"/>
      <c r="E44" s="447"/>
      <c r="F44" s="428"/>
      <c r="G44" s="429"/>
    </row>
    <row r="45" spans="1:7" ht="20.25">
      <c r="A45" s="420" t="s">
        <v>120</v>
      </c>
      <c r="B45" s="444" t="s">
        <v>158</v>
      </c>
      <c r="C45" s="430"/>
      <c r="D45" s="421"/>
      <c r="E45" s="447"/>
      <c r="F45" s="428"/>
      <c r="G45" s="429"/>
    </row>
    <row r="46" spans="1:7" ht="20.25">
      <c r="A46" s="425" t="s">
        <v>211</v>
      </c>
      <c r="B46" s="448" t="s">
        <v>374</v>
      </c>
      <c r="C46" s="430">
        <v>1</v>
      </c>
      <c r="D46" s="421" t="s">
        <v>21</v>
      </c>
      <c r="E46" s="447"/>
      <c r="F46" s="428">
        <f>C46*E46</f>
        <v>0</v>
      </c>
      <c r="G46" s="429"/>
    </row>
    <row r="47" spans="1:7" ht="20.25">
      <c r="A47" s="425"/>
      <c r="B47" s="448"/>
      <c r="C47" s="430"/>
      <c r="D47" s="421"/>
      <c r="E47" s="447"/>
      <c r="F47" s="428"/>
      <c r="G47" s="429"/>
    </row>
    <row r="48" spans="1:7" ht="20.25">
      <c r="A48" s="420" t="s">
        <v>122</v>
      </c>
      <c r="B48" s="251" t="s">
        <v>333</v>
      </c>
      <c r="C48" s="430"/>
      <c r="D48" s="421"/>
      <c r="E48" s="447"/>
      <c r="F48" s="428"/>
      <c r="G48" s="429"/>
    </row>
    <row r="49" spans="1:7" ht="20.25">
      <c r="A49" s="425" t="s">
        <v>219</v>
      </c>
      <c r="B49" s="449" t="s">
        <v>375</v>
      </c>
      <c r="C49" s="430">
        <v>1</v>
      </c>
      <c r="D49" s="421" t="s">
        <v>21</v>
      </c>
      <c r="E49" s="447"/>
      <c r="F49" s="428">
        <f>C49*E49</f>
        <v>0</v>
      </c>
      <c r="G49" s="429"/>
    </row>
    <row r="50" spans="1:7" ht="20.25">
      <c r="A50" s="425"/>
      <c r="B50" s="448"/>
      <c r="C50" s="430"/>
      <c r="D50" s="421"/>
      <c r="E50" s="447"/>
      <c r="F50" s="428"/>
      <c r="G50" s="429"/>
    </row>
    <row r="51" spans="1:7" ht="20.25">
      <c r="A51" s="420" t="s">
        <v>124</v>
      </c>
      <c r="B51" s="450" t="s">
        <v>335</v>
      </c>
      <c r="C51" s="430"/>
      <c r="D51" s="421"/>
      <c r="E51" s="447"/>
      <c r="F51" s="428"/>
      <c r="G51" s="429"/>
    </row>
    <row r="52" spans="1:7" ht="20.25">
      <c r="A52" s="425" t="s">
        <v>230</v>
      </c>
      <c r="B52" s="448" t="s">
        <v>371</v>
      </c>
      <c r="C52" s="430">
        <v>1</v>
      </c>
      <c r="D52" s="421" t="s">
        <v>21</v>
      </c>
      <c r="E52" s="447"/>
      <c r="F52" s="428">
        <f>C52*E52</f>
        <v>0</v>
      </c>
      <c r="G52" s="429"/>
    </row>
    <row r="53" spans="1:7" ht="20.25">
      <c r="A53" s="425"/>
      <c r="B53" s="448"/>
      <c r="C53" s="430"/>
      <c r="D53" s="421"/>
      <c r="E53" s="447"/>
      <c r="F53" s="428"/>
      <c r="G53" s="429"/>
    </row>
    <row r="54" spans="1:7" ht="20.25">
      <c r="A54" s="420" t="s">
        <v>126</v>
      </c>
      <c r="B54" s="450" t="s">
        <v>339</v>
      </c>
      <c r="C54" s="430"/>
      <c r="D54" s="421"/>
      <c r="E54" s="447"/>
      <c r="F54" s="428"/>
      <c r="G54" s="429"/>
    </row>
    <row r="55" spans="1:7" ht="37.5">
      <c r="A55" s="425" t="s">
        <v>171</v>
      </c>
      <c r="B55" s="434" t="s">
        <v>373</v>
      </c>
      <c r="C55" s="453">
        <v>1</v>
      </c>
      <c r="D55" s="226" t="s">
        <v>21</v>
      </c>
      <c r="E55" s="248"/>
      <c r="F55" s="247">
        <f>ROUND(C55*E55,2)</f>
        <v>0</v>
      </c>
      <c r="G55" s="429"/>
    </row>
    <row r="56" spans="1:7" ht="20.25">
      <c r="A56" s="425" t="s">
        <v>173</v>
      </c>
      <c r="B56" s="448" t="s">
        <v>345</v>
      </c>
      <c r="C56" s="430">
        <v>1</v>
      </c>
      <c r="D56" s="421" t="s">
        <v>21</v>
      </c>
      <c r="E56" s="447"/>
      <c r="F56" s="428">
        <f>ROUND(C56*E56,2)</f>
        <v>0</v>
      </c>
      <c r="G56" s="429">
        <f>SUM(F42:F56)</f>
        <v>0</v>
      </c>
    </row>
    <row r="57" spans="1:7" ht="20.25">
      <c r="A57" s="425"/>
      <c r="B57" s="448"/>
      <c r="C57" s="430"/>
      <c r="D57" s="421"/>
      <c r="E57" s="447"/>
      <c r="F57" s="428"/>
      <c r="G57" s="429"/>
    </row>
    <row r="58" spans="1:7" ht="20.25">
      <c r="A58" s="461" t="s">
        <v>114</v>
      </c>
      <c r="B58" s="444" t="s">
        <v>346</v>
      </c>
      <c r="C58" s="462">
        <v>1</v>
      </c>
      <c r="D58" s="421" t="s">
        <v>347</v>
      </c>
      <c r="E58" s="447"/>
      <c r="F58" s="428">
        <f>ROUND(C58*E58,2)</f>
        <v>0</v>
      </c>
      <c r="G58" s="463">
        <f>SUM(F58)</f>
        <v>0</v>
      </c>
    </row>
    <row r="59" spans="1:7" ht="20.25">
      <c r="A59" s="425"/>
      <c r="B59" s="448"/>
      <c r="C59" s="430"/>
      <c r="D59" s="421"/>
      <c r="E59" s="447"/>
      <c r="F59" s="428"/>
      <c r="G59" s="429"/>
    </row>
    <row r="60" spans="1:7" ht="20.25">
      <c r="A60" s="420" t="s">
        <v>242</v>
      </c>
      <c r="B60" s="444" t="s">
        <v>348</v>
      </c>
      <c r="C60" s="462">
        <v>2</v>
      </c>
      <c r="D60" s="421" t="s">
        <v>349</v>
      </c>
      <c r="E60" s="447"/>
      <c r="F60" s="428">
        <f>ROUND(C60*E60,2)</f>
        <v>0</v>
      </c>
      <c r="G60" s="463">
        <f>SUM(F60)</f>
        <v>0</v>
      </c>
    </row>
    <row r="61" spans="1:7" ht="20.25">
      <c r="A61" s="425"/>
      <c r="B61" s="448"/>
      <c r="C61" s="430"/>
      <c r="D61" s="421"/>
      <c r="E61" s="447"/>
      <c r="F61" s="428"/>
      <c r="G61" s="429"/>
    </row>
    <row r="62" spans="1:7" ht="37.5">
      <c r="A62" s="250" t="s">
        <v>248</v>
      </c>
      <c r="B62" s="464" t="s">
        <v>350</v>
      </c>
      <c r="C62" s="453">
        <v>1</v>
      </c>
      <c r="D62" s="226" t="s">
        <v>52</v>
      </c>
      <c r="E62" s="453"/>
      <c r="F62" s="453">
        <f>ROUND(C62*E62,2)</f>
        <v>0</v>
      </c>
      <c r="G62" s="220">
        <f>SUM(F62)</f>
        <v>0</v>
      </c>
    </row>
    <row r="63" spans="1:7" ht="20.25">
      <c r="A63" s="250"/>
      <c r="B63" s="464"/>
      <c r="C63" s="453"/>
      <c r="D63" s="226"/>
      <c r="E63" s="453"/>
      <c r="F63" s="453"/>
      <c r="G63" s="220"/>
    </row>
    <row r="64" spans="1:7" ht="20.25">
      <c r="A64" s="420" t="s">
        <v>251</v>
      </c>
      <c r="B64" s="444" t="s">
        <v>353</v>
      </c>
      <c r="C64" s="430"/>
      <c r="D64" s="421"/>
      <c r="E64" s="447"/>
      <c r="F64" s="442"/>
      <c r="G64" s="463"/>
    </row>
    <row r="65" spans="1:7" ht="20.25">
      <c r="A65" s="425" t="s">
        <v>354</v>
      </c>
      <c r="B65" s="446" t="s">
        <v>358</v>
      </c>
      <c r="C65" s="430">
        <f>C43</f>
        <v>141.91999999999999</v>
      </c>
      <c r="D65" s="421" t="s">
        <v>27</v>
      </c>
      <c r="E65" s="447"/>
      <c r="F65" s="442">
        <f>ROUND(C65*E65,2)</f>
        <v>0</v>
      </c>
      <c r="G65" s="220">
        <f>SUM(F65)</f>
        <v>0</v>
      </c>
    </row>
    <row r="66" spans="1:7" ht="20.25">
      <c r="A66" s="425"/>
      <c r="B66" s="446"/>
      <c r="C66" s="430"/>
      <c r="D66" s="421"/>
      <c r="E66" s="447"/>
      <c r="F66" s="428"/>
      <c r="G66" s="463"/>
    </row>
    <row r="67" spans="1:7" ht="20.25">
      <c r="A67" s="420" t="s">
        <v>253</v>
      </c>
      <c r="B67" s="444" t="s">
        <v>356</v>
      </c>
      <c r="C67" s="430"/>
      <c r="D67" s="421"/>
      <c r="E67" s="447"/>
      <c r="F67" s="428"/>
      <c r="G67" s="463"/>
    </row>
    <row r="68" spans="1:7" ht="20.25">
      <c r="A68" s="425" t="s">
        <v>357</v>
      </c>
      <c r="B68" s="446" t="s">
        <v>358</v>
      </c>
      <c r="C68" s="430">
        <f>C10</f>
        <v>140</v>
      </c>
      <c r="D68" s="421" t="s">
        <v>27</v>
      </c>
      <c r="E68" s="447"/>
      <c r="F68" s="428">
        <f>C68*E68</f>
        <v>0</v>
      </c>
      <c r="G68" s="220">
        <f>SUM(F68)</f>
        <v>0</v>
      </c>
    </row>
    <row r="69" spans="1:7" ht="20.25">
      <c r="A69" s="425"/>
      <c r="B69" s="446"/>
      <c r="C69" s="430"/>
      <c r="D69" s="421"/>
      <c r="E69" s="447"/>
      <c r="F69" s="428"/>
      <c r="G69" s="429"/>
    </row>
    <row r="70" spans="1:7" ht="20.25">
      <c r="A70" s="425"/>
      <c r="B70" s="446"/>
      <c r="C70" s="430"/>
      <c r="D70" s="421"/>
      <c r="E70" s="447"/>
      <c r="F70" s="428"/>
      <c r="G70" s="429"/>
    </row>
    <row r="71" spans="1:7" ht="20.25">
      <c r="A71" s="475" t="s">
        <v>359</v>
      </c>
      <c r="B71" s="476" t="s">
        <v>360</v>
      </c>
      <c r="C71" s="430">
        <v>77</v>
      </c>
      <c r="D71" s="421" t="s">
        <v>56</v>
      </c>
      <c r="E71" s="447"/>
      <c r="F71" s="428">
        <f>C71*E71</f>
        <v>0</v>
      </c>
      <c r="G71" s="429">
        <f>SUM(F71)</f>
        <v>0</v>
      </c>
    </row>
    <row r="72" spans="1:7" ht="21" thickBot="1">
      <c r="A72" s="531"/>
      <c r="B72" s="532"/>
      <c r="C72" s="456"/>
      <c r="D72" s="457"/>
      <c r="E72" s="458"/>
      <c r="F72" s="459"/>
      <c r="G72" s="460"/>
    </row>
    <row r="73" spans="1:7" ht="38.25" thickTop="1">
      <c r="A73" s="475" t="s">
        <v>376</v>
      </c>
      <c r="B73" s="476" t="s">
        <v>361</v>
      </c>
      <c r="C73" s="477">
        <v>1</v>
      </c>
      <c r="D73" s="478" t="s">
        <v>52</v>
      </c>
      <c r="E73" s="248"/>
      <c r="F73" s="479">
        <f>+E73*C73</f>
        <v>0</v>
      </c>
      <c r="G73" s="480">
        <f>SUM(F73)</f>
        <v>0</v>
      </c>
    </row>
    <row r="74" spans="1:7" ht="21" thickBot="1">
      <c r="A74" s="425"/>
      <c r="B74" s="444"/>
      <c r="C74" s="430"/>
      <c r="D74" s="421"/>
      <c r="E74" s="428"/>
      <c r="F74" s="428"/>
      <c r="G74" s="463"/>
    </row>
    <row r="75" spans="1:7" ht="21.75" thickTop="1" thickBot="1">
      <c r="A75" s="481"/>
      <c r="B75" s="533" t="s">
        <v>377</v>
      </c>
      <c r="C75" s="483"/>
      <c r="D75" s="484"/>
      <c r="E75" s="485"/>
      <c r="F75" s="486"/>
      <c r="G75" s="310">
        <f>SUM(G9:G74)</f>
        <v>0</v>
      </c>
    </row>
    <row r="76" spans="1:7" ht="21" thickTop="1">
      <c r="A76" s="487"/>
      <c r="B76" s="488"/>
      <c r="C76" s="489"/>
      <c r="D76" s="490"/>
      <c r="E76" s="491"/>
      <c r="F76" s="492"/>
      <c r="G76" s="291"/>
    </row>
    <row r="77" spans="1:7" ht="40.5">
      <c r="A77" s="534" t="s">
        <v>378</v>
      </c>
      <c r="B77" s="535" t="s">
        <v>379</v>
      </c>
      <c r="C77" s="536"/>
      <c r="D77" s="536"/>
      <c r="E77" s="536"/>
      <c r="F77" s="536"/>
      <c r="G77" s="537"/>
    </row>
    <row r="78" spans="1:7" ht="20.25">
      <c r="A78" s="538"/>
      <c r="B78" s="539"/>
      <c r="C78" s="540"/>
      <c r="D78" s="541"/>
      <c r="E78" s="245"/>
      <c r="F78" s="245"/>
      <c r="G78" s="438"/>
    </row>
    <row r="79" spans="1:7" ht="18.75">
      <c r="A79" s="542" t="s">
        <v>87</v>
      </c>
      <c r="B79" s="543" t="s">
        <v>28</v>
      </c>
      <c r="C79" s="544" t="s">
        <v>29</v>
      </c>
      <c r="D79" s="545"/>
      <c r="E79" s="546"/>
      <c r="F79" s="143"/>
      <c r="G79" s="438"/>
    </row>
    <row r="80" spans="1:7" ht="18.75">
      <c r="A80" s="547" t="s">
        <v>89</v>
      </c>
      <c r="B80" s="443" t="s">
        <v>380</v>
      </c>
      <c r="C80" s="548">
        <v>4.33</v>
      </c>
      <c r="D80" s="545" t="s">
        <v>31</v>
      </c>
      <c r="E80" s="143"/>
      <c r="F80" s="143">
        <f>ROUND(C80*E80,2)</f>
        <v>0</v>
      </c>
      <c r="G80" s="438"/>
    </row>
    <row r="81" spans="1:7" ht="18.75">
      <c r="A81" s="547" t="s">
        <v>97</v>
      </c>
      <c r="B81" s="549" t="s">
        <v>32</v>
      </c>
      <c r="C81" s="548">
        <v>1</v>
      </c>
      <c r="D81" s="545" t="s">
        <v>52</v>
      </c>
      <c r="E81" s="143"/>
      <c r="F81" s="143">
        <f>ROUND(C81*E81,2)</f>
        <v>0</v>
      </c>
      <c r="G81" s="438"/>
    </row>
    <row r="82" spans="1:7" ht="18.75">
      <c r="A82" s="439" t="s">
        <v>147</v>
      </c>
      <c r="B82" s="443" t="s">
        <v>33</v>
      </c>
      <c r="C82" s="548">
        <v>1</v>
      </c>
      <c r="D82" s="545" t="s">
        <v>52</v>
      </c>
      <c r="E82" s="143"/>
      <c r="F82" s="143">
        <f>ROUND(C82*E82,2)</f>
        <v>0</v>
      </c>
      <c r="G82" s="438"/>
    </row>
    <row r="83" spans="1:7" ht="18.75">
      <c r="A83" s="439" t="s">
        <v>381</v>
      </c>
      <c r="B83" s="443" t="s">
        <v>151</v>
      </c>
      <c r="C83" s="548">
        <v>1</v>
      </c>
      <c r="D83" s="545" t="s">
        <v>52</v>
      </c>
      <c r="E83" s="143"/>
      <c r="F83" s="143">
        <f>ROUND(C83*E83,2)</f>
        <v>0</v>
      </c>
      <c r="G83" s="550"/>
    </row>
    <row r="84" spans="1:7" ht="20.25">
      <c r="A84" s="439" t="s">
        <v>382</v>
      </c>
      <c r="B84" s="549" t="s">
        <v>35</v>
      </c>
      <c r="C84" s="548">
        <v>1</v>
      </c>
      <c r="D84" s="545" t="s">
        <v>52</v>
      </c>
      <c r="E84" s="143"/>
      <c r="F84" s="143">
        <f>ROUND(C84*E84,2)</f>
        <v>0</v>
      </c>
      <c r="G84" s="291">
        <f>SUM(F80:F84)</f>
        <v>0</v>
      </c>
    </row>
    <row r="85" spans="1:7" ht="18.75">
      <c r="A85" s="439"/>
      <c r="B85" s="440"/>
      <c r="C85" s="551" t="s">
        <v>29</v>
      </c>
      <c r="D85" s="545"/>
      <c r="E85" s="546"/>
      <c r="F85" s="143"/>
      <c r="G85" s="438"/>
    </row>
    <row r="86" spans="1:7" ht="18.75">
      <c r="A86" s="542" t="s">
        <v>99</v>
      </c>
      <c r="B86" s="552" t="s">
        <v>36</v>
      </c>
      <c r="C86" s="551"/>
      <c r="D86" s="545"/>
      <c r="E86" s="546"/>
      <c r="F86" s="143"/>
      <c r="G86" s="550"/>
    </row>
    <row r="87" spans="1:7" ht="18.75">
      <c r="A87" s="136" t="s">
        <v>100</v>
      </c>
      <c r="B87" s="474" t="s">
        <v>383</v>
      </c>
      <c r="C87" s="551"/>
      <c r="D87" s="545"/>
      <c r="E87" s="546"/>
      <c r="F87" s="143"/>
      <c r="G87" s="550"/>
    </row>
    <row r="88" spans="1:7" ht="18.75">
      <c r="A88" s="439" t="s">
        <v>384</v>
      </c>
      <c r="B88" s="443" t="s">
        <v>385</v>
      </c>
      <c r="C88" s="548">
        <v>6</v>
      </c>
      <c r="D88" s="545" t="s">
        <v>27</v>
      </c>
      <c r="E88" s="553"/>
      <c r="F88" s="143">
        <f>ROUND(C88*E88,2)</f>
        <v>0</v>
      </c>
      <c r="G88" s="550"/>
    </row>
    <row r="89" spans="1:7" ht="18.75">
      <c r="A89" s="136" t="s">
        <v>103</v>
      </c>
      <c r="B89" s="474" t="s">
        <v>386</v>
      </c>
      <c r="C89" s="551"/>
      <c r="D89" s="545"/>
      <c r="E89" s="143"/>
      <c r="F89" s="143"/>
      <c r="G89" s="550"/>
    </row>
    <row r="90" spans="1:7" ht="18.75">
      <c r="A90" s="439" t="s">
        <v>387</v>
      </c>
      <c r="B90" s="443" t="s">
        <v>388</v>
      </c>
      <c r="C90" s="548">
        <v>1</v>
      </c>
      <c r="D90" s="545" t="s">
        <v>21</v>
      </c>
      <c r="E90" s="143"/>
      <c r="F90" s="143">
        <f>ROUND(C90*E90,2)</f>
        <v>0</v>
      </c>
      <c r="G90" s="550"/>
    </row>
    <row r="91" spans="1:7" ht="18.75">
      <c r="A91" s="136" t="s">
        <v>389</v>
      </c>
      <c r="B91" s="543" t="s">
        <v>390</v>
      </c>
      <c r="C91" s="551"/>
      <c r="D91" s="545"/>
      <c r="E91" s="143"/>
      <c r="F91" s="143"/>
      <c r="G91" s="550"/>
    </row>
    <row r="92" spans="1:7" ht="18.75">
      <c r="A92" s="439" t="s">
        <v>391</v>
      </c>
      <c r="B92" s="443" t="s">
        <v>392</v>
      </c>
      <c r="C92" s="548">
        <v>2</v>
      </c>
      <c r="D92" s="545" t="s">
        <v>21</v>
      </c>
      <c r="E92" s="143"/>
      <c r="F92" s="143">
        <f>ROUND(C92*E92,2)</f>
        <v>0</v>
      </c>
      <c r="G92" s="550"/>
    </row>
    <row r="93" spans="1:7" ht="18.75">
      <c r="A93" s="136" t="s">
        <v>393</v>
      </c>
      <c r="B93" s="543" t="s">
        <v>394</v>
      </c>
      <c r="C93" s="551"/>
      <c r="D93" s="545"/>
      <c r="E93" s="554"/>
      <c r="F93" s="143"/>
      <c r="G93" s="550"/>
    </row>
    <row r="94" spans="1:7" ht="18.75">
      <c r="A94" s="439" t="s">
        <v>395</v>
      </c>
      <c r="B94" s="443" t="s">
        <v>396</v>
      </c>
      <c r="C94" s="548">
        <v>2</v>
      </c>
      <c r="D94" s="545" t="s">
        <v>21</v>
      </c>
      <c r="E94" s="143"/>
      <c r="F94" s="143">
        <f t="shared" ref="F94:F99" si="0">ROUND(C94*E94,2)</f>
        <v>0</v>
      </c>
      <c r="G94" s="550"/>
    </row>
    <row r="95" spans="1:7" ht="18.75">
      <c r="A95" s="136" t="s">
        <v>397</v>
      </c>
      <c r="B95" s="474" t="s">
        <v>398</v>
      </c>
      <c r="C95" s="548">
        <v>1</v>
      </c>
      <c r="D95" s="545" t="s">
        <v>21</v>
      </c>
      <c r="E95" s="143"/>
      <c r="F95" s="143">
        <f t="shared" si="0"/>
        <v>0</v>
      </c>
      <c r="G95" s="550"/>
    </row>
    <row r="96" spans="1:7" ht="18.75">
      <c r="A96" s="136" t="s">
        <v>399</v>
      </c>
      <c r="B96" s="543" t="s">
        <v>400</v>
      </c>
      <c r="C96" s="548">
        <v>2</v>
      </c>
      <c r="D96" s="545" t="s">
        <v>401</v>
      </c>
      <c r="E96" s="143"/>
      <c r="F96" s="143">
        <f t="shared" si="0"/>
        <v>0</v>
      </c>
      <c r="G96" s="550"/>
    </row>
    <row r="97" spans="1:7" ht="18.75">
      <c r="A97" s="136" t="s">
        <v>402</v>
      </c>
      <c r="B97" s="474" t="s">
        <v>403</v>
      </c>
      <c r="C97" s="548">
        <v>1</v>
      </c>
      <c r="D97" s="545" t="s">
        <v>21</v>
      </c>
      <c r="E97" s="143"/>
      <c r="F97" s="143">
        <f t="shared" si="0"/>
        <v>0</v>
      </c>
      <c r="G97" s="550"/>
    </row>
    <row r="98" spans="1:7" ht="20.25">
      <c r="A98" s="136" t="s">
        <v>404</v>
      </c>
      <c r="B98" s="474" t="s">
        <v>405</v>
      </c>
      <c r="C98" s="548">
        <v>1</v>
      </c>
      <c r="D98" s="545" t="s">
        <v>21</v>
      </c>
      <c r="E98" s="555"/>
      <c r="F98" s="143">
        <f t="shared" si="0"/>
        <v>0</v>
      </c>
      <c r="G98" s="291"/>
    </row>
    <row r="99" spans="1:7" ht="20.25">
      <c r="A99" s="250" t="s">
        <v>406</v>
      </c>
      <c r="B99" s="556" t="s">
        <v>407</v>
      </c>
      <c r="C99" s="557">
        <v>2</v>
      </c>
      <c r="D99" s="226" t="s">
        <v>21</v>
      </c>
      <c r="E99" s="258"/>
      <c r="F99" s="247">
        <f t="shared" si="0"/>
        <v>0</v>
      </c>
      <c r="G99" s="558">
        <f>SUM(F88:F99)</f>
        <v>0</v>
      </c>
    </row>
    <row r="100" spans="1:7" ht="18.75">
      <c r="A100" s="439"/>
      <c r="B100" s="559"/>
      <c r="C100" s="544"/>
      <c r="D100" s="545"/>
      <c r="E100" s="546"/>
      <c r="F100" s="143"/>
      <c r="G100" s="560"/>
    </row>
    <row r="101" spans="1:7" ht="20.25">
      <c r="A101" s="136" t="s">
        <v>106</v>
      </c>
      <c r="B101" s="474" t="s">
        <v>51</v>
      </c>
      <c r="C101" s="548">
        <v>1</v>
      </c>
      <c r="D101" s="545" t="s">
        <v>52</v>
      </c>
      <c r="E101" s="245"/>
      <c r="F101" s="143">
        <f>ROUND(C101*E101,2)</f>
        <v>0</v>
      </c>
      <c r="G101" s="291">
        <f>F101</f>
        <v>0</v>
      </c>
    </row>
    <row r="102" spans="1:7" ht="20.25">
      <c r="A102" s="136"/>
      <c r="B102" s="543"/>
      <c r="C102" s="548"/>
      <c r="D102" s="545"/>
      <c r="E102" s="245"/>
      <c r="F102" s="143"/>
      <c r="G102" s="291"/>
    </row>
    <row r="103" spans="1:7" ht="20.25">
      <c r="A103" s="136" t="s">
        <v>112</v>
      </c>
      <c r="B103" s="474" t="s">
        <v>346</v>
      </c>
      <c r="C103" s="548">
        <v>1</v>
      </c>
      <c r="D103" s="545" t="s">
        <v>52</v>
      </c>
      <c r="E103" s="245"/>
      <c r="F103" s="143">
        <f>ROUND(C103*E103,2)</f>
        <v>0</v>
      </c>
      <c r="G103" s="291">
        <f>F103</f>
        <v>0</v>
      </c>
    </row>
    <row r="104" spans="1:7" ht="21" thickBot="1">
      <c r="A104" s="561"/>
      <c r="B104" s="562"/>
      <c r="C104" s="563"/>
      <c r="D104" s="564"/>
      <c r="E104" s="499"/>
      <c r="F104" s="565"/>
      <c r="G104" s="566"/>
    </row>
    <row r="105" spans="1:7" ht="38.25" thickTop="1">
      <c r="A105" s="567" t="s">
        <v>114</v>
      </c>
      <c r="B105" s="568" t="s">
        <v>408</v>
      </c>
      <c r="C105" s="544"/>
      <c r="D105" s="545"/>
      <c r="E105" s="546"/>
      <c r="F105" s="143"/>
      <c r="G105" s="560"/>
    </row>
    <row r="106" spans="1:7" ht="18.75">
      <c r="A106" s="439" t="s">
        <v>409</v>
      </c>
      <c r="B106" s="440" t="s">
        <v>268</v>
      </c>
      <c r="C106" s="548">
        <v>1</v>
      </c>
      <c r="D106" s="545" t="s">
        <v>52</v>
      </c>
      <c r="E106" s="569"/>
      <c r="F106" s="245">
        <f>ROUND(C106*E106,2)</f>
        <v>0</v>
      </c>
      <c r="G106" s="570"/>
    </row>
    <row r="107" spans="1:7" ht="18.75">
      <c r="A107" s="136" t="s">
        <v>410</v>
      </c>
      <c r="B107" s="543" t="s">
        <v>411</v>
      </c>
      <c r="C107" s="548"/>
      <c r="D107" s="545"/>
      <c r="E107" s="569"/>
      <c r="F107" s="245"/>
      <c r="G107" s="570"/>
    </row>
    <row r="108" spans="1:7" ht="18.75">
      <c r="A108" s="439" t="s">
        <v>412</v>
      </c>
      <c r="B108" s="443" t="s">
        <v>30</v>
      </c>
      <c r="C108" s="548">
        <v>1</v>
      </c>
      <c r="D108" s="545" t="s">
        <v>52</v>
      </c>
      <c r="E108" s="245"/>
      <c r="F108" s="245">
        <f>ROUND(C108*E108,2)</f>
        <v>0</v>
      </c>
      <c r="G108" s="571"/>
    </row>
    <row r="109" spans="1:7" ht="18.75">
      <c r="A109" s="439" t="s">
        <v>413</v>
      </c>
      <c r="B109" s="440" t="s">
        <v>414</v>
      </c>
      <c r="C109" s="548">
        <v>1</v>
      </c>
      <c r="D109" s="545" t="s">
        <v>31</v>
      </c>
      <c r="E109" s="569"/>
      <c r="F109" s="245">
        <f>ROUND(C109*E109,2)</f>
        <v>0</v>
      </c>
      <c r="G109" s="570"/>
    </row>
    <row r="110" spans="1:7" ht="18.75">
      <c r="A110" s="439" t="s">
        <v>415</v>
      </c>
      <c r="B110" s="440" t="s">
        <v>35</v>
      </c>
      <c r="C110" s="548">
        <v>1</v>
      </c>
      <c r="D110" s="545" t="s">
        <v>52</v>
      </c>
      <c r="E110" s="569"/>
      <c r="F110" s="245">
        <f>ROUND(C110*E110,2)</f>
        <v>0</v>
      </c>
      <c r="G110" s="570"/>
    </row>
    <row r="111" spans="1:7" ht="18.75">
      <c r="A111" s="136" t="s">
        <v>416</v>
      </c>
      <c r="B111" s="474" t="s">
        <v>107</v>
      </c>
      <c r="C111" s="548" t="s">
        <v>29</v>
      </c>
      <c r="D111" s="545"/>
      <c r="E111" s="569"/>
      <c r="F111" s="245"/>
      <c r="G111" s="570"/>
    </row>
    <row r="112" spans="1:7" ht="18.75">
      <c r="A112" s="439" t="s">
        <v>417</v>
      </c>
      <c r="B112" s="443" t="s">
        <v>418</v>
      </c>
      <c r="C112" s="548">
        <v>0.06</v>
      </c>
      <c r="D112" s="545" t="s">
        <v>31</v>
      </c>
      <c r="E112" s="245"/>
      <c r="F112" s="245">
        <f>ROUND(C112*E112,2)</f>
        <v>0</v>
      </c>
      <c r="G112" s="570" t="s">
        <v>29</v>
      </c>
    </row>
    <row r="113" spans="1:7" ht="18.75">
      <c r="A113" s="439" t="s">
        <v>419</v>
      </c>
      <c r="B113" s="443" t="s">
        <v>420</v>
      </c>
      <c r="C113" s="548">
        <v>0.19</v>
      </c>
      <c r="D113" s="545" t="s">
        <v>31</v>
      </c>
      <c r="E113" s="245"/>
      <c r="F113" s="245">
        <f>ROUND(C113*E113,2)</f>
        <v>0</v>
      </c>
      <c r="G113" s="570" t="s">
        <v>29</v>
      </c>
    </row>
    <row r="114" spans="1:7" ht="18.75">
      <c r="A114" s="136" t="s">
        <v>421</v>
      </c>
      <c r="B114" s="543" t="s">
        <v>422</v>
      </c>
      <c r="C114" s="548"/>
      <c r="D114" s="545"/>
      <c r="E114" s="245"/>
      <c r="F114" s="245"/>
      <c r="G114" s="570"/>
    </row>
    <row r="115" spans="1:7" ht="18.75">
      <c r="A115" s="439" t="s">
        <v>423</v>
      </c>
      <c r="B115" s="443" t="s">
        <v>424</v>
      </c>
      <c r="C115" s="548">
        <v>1.2</v>
      </c>
      <c r="D115" s="545" t="s">
        <v>56</v>
      </c>
      <c r="E115" s="245"/>
      <c r="F115" s="245">
        <f>ROUND(C115*E115,2)</f>
        <v>0</v>
      </c>
      <c r="G115" s="570" t="s">
        <v>29</v>
      </c>
    </row>
    <row r="116" spans="1:7" ht="18.75">
      <c r="A116" s="136" t="s">
        <v>425</v>
      </c>
      <c r="B116" s="543" t="s">
        <v>116</v>
      </c>
      <c r="C116" s="569"/>
      <c r="D116" s="545"/>
      <c r="E116" s="245"/>
      <c r="F116" s="245"/>
      <c r="G116" s="570"/>
    </row>
    <row r="117" spans="1:7" ht="18.75">
      <c r="A117" s="439" t="s">
        <v>426</v>
      </c>
      <c r="B117" s="443" t="s">
        <v>427</v>
      </c>
      <c r="C117" s="548">
        <v>1.2</v>
      </c>
      <c r="D117" s="545" t="s">
        <v>56</v>
      </c>
      <c r="E117" s="245"/>
      <c r="F117" s="245">
        <f>ROUND(C117*E117,2)</f>
        <v>0</v>
      </c>
      <c r="G117" s="570" t="s">
        <v>29</v>
      </c>
    </row>
    <row r="118" spans="1:7" ht="18.75">
      <c r="A118" s="439" t="s">
        <v>428</v>
      </c>
      <c r="B118" s="443" t="s">
        <v>429</v>
      </c>
      <c r="C118" s="548">
        <v>1.7</v>
      </c>
      <c r="D118" s="545" t="s">
        <v>27</v>
      </c>
      <c r="E118" s="245"/>
      <c r="F118" s="245">
        <f>ROUND(C118*E118,2)</f>
        <v>0</v>
      </c>
      <c r="G118" s="570"/>
    </row>
    <row r="119" spans="1:7" ht="18.75">
      <c r="A119" s="136" t="s">
        <v>430</v>
      </c>
      <c r="B119" s="543" t="s">
        <v>431</v>
      </c>
      <c r="C119" s="548"/>
      <c r="D119" s="545"/>
      <c r="E119" s="245"/>
      <c r="F119" s="245"/>
      <c r="G119" s="570"/>
    </row>
    <row r="120" spans="1:7" ht="18.75">
      <c r="A120" s="439" t="s">
        <v>432</v>
      </c>
      <c r="B120" s="443" t="s">
        <v>433</v>
      </c>
      <c r="C120" s="548">
        <v>1</v>
      </c>
      <c r="D120" s="545" t="s">
        <v>52</v>
      </c>
      <c r="E120" s="245"/>
      <c r="F120" s="245">
        <f>ROUND(C120*E120,2)</f>
        <v>0</v>
      </c>
      <c r="G120" s="570"/>
    </row>
    <row r="121" spans="1:7" ht="20.25">
      <c r="A121" s="439" t="s">
        <v>434</v>
      </c>
      <c r="B121" s="443" t="s">
        <v>435</v>
      </c>
      <c r="C121" s="548">
        <v>1</v>
      </c>
      <c r="D121" s="545" t="s">
        <v>21</v>
      </c>
      <c r="E121" s="245"/>
      <c r="F121" s="245">
        <f>ROUND(C121*E121,2)</f>
        <v>0</v>
      </c>
      <c r="G121" s="333">
        <f>SUM(F106:F121)</f>
        <v>0</v>
      </c>
    </row>
    <row r="122" spans="1:7" ht="18.75">
      <c r="A122" s="136"/>
      <c r="B122" s="543"/>
      <c r="C122" s="548"/>
      <c r="D122" s="545"/>
      <c r="E122" s="546"/>
      <c r="F122" s="143"/>
      <c r="G122" s="550"/>
    </row>
    <row r="123" spans="1:7" ht="20.25">
      <c r="A123" s="136" t="s">
        <v>242</v>
      </c>
      <c r="B123" s="543" t="s">
        <v>54</v>
      </c>
      <c r="C123" s="548"/>
      <c r="D123" s="545"/>
      <c r="E123" s="572"/>
      <c r="F123" s="143"/>
      <c r="G123" s="291"/>
    </row>
    <row r="124" spans="1:7" ht="20.25">
      <c r="A124" s="439" t="s">
        <v>244</v>
      </c>
      <c r="B124" s="443" t="s">
        <v>55</v>
      </c>
      <c r="C124" s="573">
        <v>1</v>
      </c>
      <c r="D124" s="545" t="s">
        <v>56</v>
      </c>
      <c r="E124" s="245"/>
      <c r="F124" s="143">
        <f>ROUND(C124*E124,2)</f>
        <v>0</v>
      </c>
      <c r="G124" s="291"/>
    </row>
    <row r="125" spans="1:7" ht="20.25">
      <c r="A125" s="439" t="s">
        <v>246</v>
      </c>
      <c r="B125" s="443" t="s">
        <v>436</v>
      </c>
      <c r="C125" s="573">
        <v>1</v>
      </c>
      <c r="D125" s="545" t="s">
        <v>27</v>
      </c>
      <c r="E125" s="245"/>
      <c r="F125" s="143">
        <f>ROUND(C125*E125,2)</f>
        <v>0</v>
      </c>
      <c r="G125" s="291">
        <f>SUM(F124:F125)</f>
        <v>0</v>
      </c>
    </row>
    <row r="126" spans="1:7" ht="20.25">
      <c r="A126" s="439"/>
      <c r="B126" s="443"/>
      <c r="C126" s="573"/>
      <c r="D126" s="545"/>
      <c r="E126" s="245"/>
      <c r="F126" s="143"/>
      <c r="G126" s="291"/>
    </row>
    <row r="127" spans="1:7" ht="20.25">
      <c r="A127" s="136" t="s">
        <v>248</v>
      </c>
      <c r="B127" s="543" t="s">
        <v>360</v>
      </c>
      <c r="C127" s="548">
        <v>4.13</v>
      </c>
      <c r="D127" s="545" t="s">
        <v>56</v>
      </c>
      <c r="E127" s="574"/>
      <c r="F127" s="143">
        <f>C127*E127</f>
        <v>0</v>
      </c>
      <c r="G127" s="575">
        <f>F127</f>
        <v>0</v>
      </c>
    </row>
    <row r="128" spans="1:7" ht="21" thickBot="1">
      <c r="A128" s="136"/>
      <c r="B128" s="543"/>
      <c r="C128" s="548"/>
      <c r="D128" s="545"/>
      <c r="E128" s="574"/>
      <c r="F128" s="143"/>
      <c r="G128" s="575"/>
    </row>
    <row r="129" spans="1:7" ht="21.75" thickTop="1" thickBot="1">
      <c r="A129" s="481"/>
      <c r="B129" s="533" t="s">
        <v>437</v>
      </c>
      <c r="C129" s="483"/>
      <c r="D129" s="484"/>
      <c r="E129" s="485"/>
      <c r="F129" s="486"/>
      <c r="G129" s="310">
        <f>SUM(G78:G128)</f>
        <v>0</v>
      </c>
    </row>
    <row r="130" spans="1:7" ht="21.75" thickTop="1" thickBot="1">
      <c r="A130" s="481" t="s">
        <v>438</v>
      </c>
      <c r="B130" s="533" t="s">
        <v>439</v>
      </c>
      <c r="C130" s="483"/>
      <c r="D130" s="484"/>
      <c r="E130" s="485"/>
      <c r="F130" s="486"/>
      <c r="G130" s="310">
        <f>G129+G75</f>
        <v>0</v>
      </c>
    </row>
    <row r="131" spans="1:7" ht="21" thickTop="1">
      <c r="A131" s="487"/>
      <c r="B131" s="488"/>
      <c r="C131" s="489"/>
      <c r="D131" s="490"/>
      <c r="E131" s="491"/>
      <c r="F131" s="492"/>
      <c r="G131" s="291"/>
    </row>
    <row r="132" spans="1:7" ht="20.25">
      <c r="A132" s="160"/>
      <c r="B132" s="166" t="s">
        <v>363</v>
      </c>
      <c r="C132" s="493"/>
      <c r="D132" s="163">
        <v>0.1</v>
      </c>
      <c r="E132" s="149"/>
      <c r="F132" s="164">
        <f>G130*D132</f>
        <v>0</v>
      </c>
      <c r="G132" s="291"/>
    </row>
    <row r="133" spans="1:7" ht="20.25">
      <c r="A133" s="168"/>
      <c r="B133" s="166" t="s">
        <v>63</v>
      </c>
      <c r="C133" s="493"/>
      <c r="D133" s="167">
        <v>2.5000000000000001E-2</v>
      </c>
      <c r="E133" s="166"/>
      <c r="F133" s="164">
        <f>G130*D133</f>
        <v>0</v>
      </c>
      <c r="G133" s="291"/>
    </row>
    <row r="134" spans="1:7" ht="20.25">
      <c r="A134" s="168"/>
      <c r="B134" s="166" t="s">
        <v>65</v>
      </c>
      <c r="C134" s="493"/>
      <c r="D134" s="167">
        <v>3.5000000000000003E-2</v>
      </c>
      <c r="E134" s="166"/>
      <c r="F134" s="164">
        <f>G130*D134</f>
        <v>0</v>
      </c>
      <c r="G134" s="291"/>
    </row>
    <row r="135" spans="1:7" ht="20.25">
      <c r="A135" s="160"/>
      <c r="B135" s="166" t="s">
        <v>364</v>
      </c>
      <c r="C135" s="493"/>
      <c r="D135" s="494">
        <v>5.3499999999999999E-2</v>
      </c>
      <c r="E135" s="166"/>
      <c r="F135" s="164">
        <f>G130*D135</f>
        <v>0</v>
      </c>
      <c r="G135" s="291"/>
    </row>
    <row r="136" spans="1:7" ht="20.25">
      <c r="A136" s="160"/>
      <c r="B136" s="166" t="s">
        <v>66</v>
      </c>
      <c r="C136" s="493"/>
      <c r="D136" s="163">
        <v>0.01</v>
      </c>
      <c r="E136" s="166"/>
      <c r="F136" s="164">
        <f>G130*D136</f>
        <v>0</v>
      </c>
      <c r="G136" s="291"/>
    </row>
    <row r="137" spans="1:7" ht="20.25">
      <c r="A137" s="160"/>
      <c r="B137" s="166" t="s">
        <v>365</v>
      </c>
      <c r="C137" s="493"/>
      <c r="D137" s="163">
        <v>0.05</v>
      </c>
      <c r="E137" s="166"/>
      <c r="F137" s="164">
        <f>G130*D137</f>
        <v>0</v>
      </c>
      <c r="G137" s="291" t="s">
        <v>29</v>
      </c>
    </row>
    <row r="138" spans="1:7" ht="21" thickBot="1">
      <c r="A138" s="495"/>
      <c r="B138" s="496" t="s">
        <v>29</v>
      </c>
      <c r="C138" s="497" t="s">
        <v>29</v>
      </c>
      <c r="D138" s="498" t="s">
        <v>29</v>
      </c>
      <c r="E138" s="496" t="s">
        <v>29</v>
      </c>
      <c r="F138" s="499" t="s">
        <v>29</v>
      </c>
      <c r="G138" s="291" t="s">
        <v>29</v>
      </c>
    </row>
    <row r="139" spans="1:7" ht="21.75" thickTop="1" thickBot="1">
      <c r="A139" s="173"/>
      <c r="B139" s="154" t="s">
        <v>68</v>
      </c>
      <c r="C139" s="500"/>
      <c r="D139" s="174"/>
      <c r="E139" s="174"/>
      <c r="F139" s="174"/>
      <c r="G139" s="310">
        <f>SUM(F132:F137)</f>
        <v>0</v>
      </c>
    </row>
    <row r="140" spans="1:7" ht="21" thickTop="1">
      <c r="A140" s="501"/>
      <c r="B140" s="179" t="s">
        <v>318</v>
      </c>
      <c r="C140" s="502"/>
      <c r="D140" s="179"/>
      <c r="E140" s="179"/>
      <c r="F140" s="179"/>
      <c r="G140" s="291">
        <f>G139+G130</f>
        <v>0</v>
      </c>
    </row>
    <row r="141" spans="1:7" ht="40.5">
      <c r="A141" s="503"/>
      <c r="B141" s="504" t="s">
        <v>136</v>
      </c>
      <c r="C141" s="505"/>
      <c r="D141" s="180">
        <v>0.03</v>
      </c>
      <c r="E141" s="319"/>
      <c r="F141" s="506"/>
      <c r="G141" s="507">
        <f>G139*D141</f>
        <v>0</v>
      </c>
    </row>
    <row r="142" spans="1:7" ht="20.25">
      <c r="A142" s="183"/>
      <c r="B142" s="508" t="s">
        <v>71</v>
      </c>
      <c r="C142" s="509"/>
      <c r="D142" s="510">
        <v>0.06</v>
      </c>
      <c r="E142" s="508"/>
      <c r="F142" s="508"/>
      <c r="G142" s="511">
        <f>G130*D142</f>
        <v>0</v>
      </c>
    </row>
    <row r="143" spans="1:7" ht="21" thickBot="1">
      <c r="A143" s="512"/>
      <c r="B143" s="184" t="s">
        <v>72</v>
      </c>
      <c r="C143" s="513"/>
      <c r="D143" s="514">
        <v>0.05</v>
      </c>
      <c r="E143" s="184"/>
      <c r="F143" s="184"/>
      <c r="G143" s="515">
        <f>G140*D143</f>
        <v>0</v>
      </c>
    </row>
    <row r="144" spans="1:7" ht="21.75" thickTop="1" thickBot="1">
      <c r="A144" s="173"/>
      <c r="B144" s="327" t="s">
        <v>73</v>
      </c>
      <c r="C144" s="516"/>
      <c r="D144" s="517"/>
      <c r="E144" s="312"/>
      <c r="F144" s="312"/>
      <c r="G144" s="313">
        <f>SUM(G140:G143)</f>
        <v>0</v>
      </c>
    </row>
    <row r="145" spans="1:7" ht="21.75" thickTop="1" thickBot="1">
      <c r="A145" s="173"/>
      <c r="B145" s="327" t="s">
        <v>73</v>
      </c>
      <c r="C145" s="516"/>
      <c r="D145" s="517"/>
      <c r="E145" s="312"/>
      <c r="F145" s="312"/>
      <c r="G145" s="313">
        <f>SUM(G144)</f>
        <v>0</v>
      </c>
    </row>
    <row r="146" spans="1:7" ht="21" thickTop="1">
      <c r="A146" s="194"/>
      <c r="B146" s="518"/>
      <c r="C146" s="519"/>
      <c r="D146" s="520"/>
      <c r="E146" s="342"/>
      <c r="F146" s="342"/>
      <c r="G146" s="521"/>
    </row>
    <row r="147" spans="1:7" ht="20.25">
      <c r="A147" s="194"/>
      <c r="B147" s="522"/>
      <c r="C147" s="523"/>
      <c r="D147" s="524"/>
      <c r="E147" s="194"/>
      <c r="F147" s="194"/>
      <c r="G147" s="525"/>
    </row>
    <row r="148" spans="1:7" ht="20.25">
      <c r="A148" s="193"/>
      <c r="B148" s="526"/>
      <c r="C148" s="527"/>
      <c r="D148" s="528"/>
      <c r="E148" s="193"/>
      <c r="F148" s="193"/>
      <c r="G148" s="525"/>
    </row>
    <row r="149" spans="1:7" ht="20.25">
      <c r="A149" s="194"/>
      <c r="B149" s="345" t="s">
        <v>75</v>
      </c>
      <c r="C149" s="195"/>
      <c r="D149" s="345"/>
      <c r="E149" s="345" t="s">
        <v>138</v>
      </c>
      <c r="F149" s="194"/>
      <c r="G149" s="525"/>
    </row>
    <row r="150" spans="1:7" ht="20.25">
      <c r="A150" s="194"/>
      <c r="B150" s="345"/>
      <c r="C150" s="195"/>
      <c r="D150" s="345"/>
      <c r="E150" s="345"/>
      <c r="F150" s="194"/>
      <c r="G150" s="525"/>
    </row>
    <row r="151" spans="1:7" ht="20.25">
      <c r="A151" s="194"/>
      <c r="B151" s="345"/>
      <c r="C151" s="195"/>
      <c r="D151" s="345"/>
      <c r="E151" s="345"/>
      <c r="F151" s="194"/>
      <c r="G151" s="525"/>
    </row>
    <row r="152" spans="1:7" ht="20.25">
      <c r="A152" s="194"/>
      <c r="B152" s="345" t="s">
        <v>139</v>
      </c>
      <c r="C152" s="195"/>
      <c r="D152" s="345"/>
      <c r="E152" s="345" t="s">
        <v>139</v>
      </c>
      <c r="F152" s="345"/>
      <c r="G152" s="529"/>
    </row>
  </sheetData>
  <mergeCells count="4">
    <mergeCell ref="A1:G1"/>
    <mergeCell ref="A2:G2"/>
    <mergeCell ref="A3:G3"/>
    <mergeCell ref="B4: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73"/>
  <sheetViews>
    <sheetView workbookViewId="0">
      <selection activeCell="A3" sqref="A3:G3"/>
    </sheetView>
  </sheetViews>
  <sheetFormatPr baseColWidth="10" defaultRowHeight="15"/>
  <cols>
    <col min="1" max="1" width="11.28515625" customWidth="1"/>
    <col min="2" max="2" width="53.5703125" customWidth="1"/>
    <col min="3" max="3" width="15.140625" customWidth="1"/>
    <col min="4" max="4" width="11.28515625" customWidth="1"/>
    <col min="5" max="5" width="19" customWidth="1"/>
    <col min="6" max="6" width="19.28515625" bestFit="1" customWidth="1"/>
    <col min="7" max="7" width="24" customWidth="1"/>
  </cols>
  <sheetData>
    <row r="1" spans="1:7" ht="18">
      <c r="A1" s="576" t="s">
        <v>440</v>
      </c>
      <c r="B1" s="576"/>
      <c r="C1" s="576"/>
      <c r="D1" s="576"/>
      <c r="E1" s="576"/>
      <c r="F1" s="576"/>
      <c r="G1" s="576"/>
    </row>
    <row r="2" spans="1:7" ht="18">
      <c r="A2" s="577" t="s">
        <v>441</v>
      </c>
      <c r="B2" s="577"/>
      <c r="C2" s="577"/>
      <c r="D2" s="577"/>
      <c r="E2" s="577"/>
      <c r="F2" s="577"/>
      <c r="G2" s="577"/>
    </row>
    <row r="3" spans="1:7" ht="57.75" customHeight="1">
      <c r="A3" s="578" t="s">
        <v>442</v>
      </c>
      <c r="B3" s="579"/>
      <c r="C3" s="579"/>
      <c r="D3" s="579"/>
      <c r="E3" s="579"/>
      <c r="F3" s="579"/>
      <c r="G3" s="579"/>
    </row>
    <row r="4" spans="1:7" ht="18.75" thickBot="1">
      <c r="A4" s="580"/>
      <c r="B4" s="580"/>
      <c r="C4" s="581"/>
      <c r="D4" s="582"/>
      <c r="E4" s="581"/>
      <c r="F4" s="583"/>
      <c r="G4" s="581"/>
    </row>
    <row r="5" spans="1:7" ht="19.5" thickTop="1" thickBot="1">
      <c r="A5" s="584" t="s">
        <v>18</v>
      </c>
      <c r="B5" s="585" t="s">
        <v>19</v>
      </c>
      <c r="C5" s="586" t="s">
        <v>20</v>
      </c>
      <c r="D5" s="585" t="s">
        <v>21</v>
      </c>
      <c r="E5" s="586" t="s">
        <v>443</v>
      </c>
      <c r="F5" s="586" t="s">
        <v>23</v>
      </c>
      <c r="G5" s="587" t="s">
        <v>444</v>
      </c>
    </row>
    <row r="6" spans="1:7" ht="18.75" thickTop="1">
      <c r="A6" s="588"/>
      <c r="B6" s="589"/>
      <c r="C6" s="590"/>
      <c r="D6" s="591"/>
      <c r="E6" s="592"/>
      <c r="F6" s="590"/>
      <c r="G6" s="593"/>
    </row>
    <row r="7" spans="1:7" ht="18">
      <c r="A7" s="594">
        <v>1</v>
      </c>
      <c r="B7" s="595" t="s">
        <v>445</v>
      </c>
      <c r="C7" s="596"/>
      <c r="D7" s="597"/>
      <c r="E7" s="598"/>
      <c r="F7" s="598"/>
      <c r="G7" s="599"/>
    </row>
    <row r="8" spans="1:7" ht="18">
      <c r="A8" s="600">
        <f>A7+0.1</f>
        <v>1.1000000000000001</v>
      </c>
      <c r="B8" s="601" t="s">
        <v>268</v>
      </c>
      <c r="C8" s="596">
        <v>130</v>
      </c>
      <c r="D8" s="597" t="s">
        <v>27</v>
      </c>
      <c r="E8" s="598"/>
      <c r="F8" s="602">
        <f>C8*E8</f>
        <v>0</v>
      </c>
      <c r="G8" s="603">
        <f>SUM(F8:F8)</f>
        <v>0</v>
      </c>
    </row>
    <row r="9" spans="1:7" ht="18">
      <c r="A9" s="604"/>
      <c r="B9" s="601"/>
      <c r="C9" s="596"/>
      <c r="D9" s="597"/>
      <c r="E9" s="598"/>
      <c r="F9" s="602"/>
      <c r="G9" s="603"/>
    </row>
    <row r="10" spans="1:7" ht="18">
      <c r="A10" s="605">
        <v>2</v>
      </c>
      <c r="B10" s="606" t="s">
        <v>446</v>
      </c>
      <c r="C10" s="607"/>
      <c r="D10" s="608"/>
      <c r="E10" s="609"/>
      <c r="F10" s="610"/>
      <c r="G10" s="367"/>
    </row>
    <row r="11" spans="1:7" ht="18">
      <c r="A11" s="600">
        <f>A10+0.1</f>
        <v>2.1</v>
      </c>
      <c r="B11" s="601" t="s">
        <v>447</v>
      </c>
      <c r="C11" s="611">
        <v>89.7</v>
      </c>
      <c r="D11" s="612" t="s">
        <v>31</v>
      </c>
      <c r="E11" s="613"/>
      <c r="F11" s="602">
        <f>C11*E11</f>
        <v>0</v>
      </c>
      <c r="G11" s="614"/>
    </row>
    <row r="12" spans="1:7" ht="18">
      <c r="A12" s="600">
        <f>A11+0.1</f>
        <v>2.2000000000000002</v>
      </c>
      <c r="B12" s="615" t="s">
        <v>322</v>
      </c>
      <c r="C12" s="607">
        <v>4.68</v>
      </c>
      <c r="D12" s="608" t="s">
        <v>31</v>
      </c>
      <c r="E12" s="609"/>
      <c r="F12" s="602">
        <f t="shared" ref="F12:F15" si="0">C12*E12</f>
        <v>0</v>
      </c>
      <c r="G12" s="599"/>
    </row>
    <row r="13" spans="1:7" ht="18">
      <c r="A13" s="600">
        <f>A12+0.1</f>
        <v>2.3000000000000003</v>
      </c>
      <c r="B13" s="615" t="s">
        <v>448</v>
      </c>
      <c r="C13" s="607">
        <v>84.43</v>
      </c>
      <c r="D13" s="608" t="s">
        <v>31</v>
      </c>
      <c r="E13" s="609"/>
      <c r="F13" s="602">
        <f t="shared" si="0"/>
        <v>0</v>
      </c>
      <c r="G13" s="599"/>
    </row>
    <row r="14" spans="1:7" ht="18">
      <c r="A14" s="600">
        <f>A13+0.1</f>
        <v>2.4000000000000004</v>
      </c>
      <c r="B14" s="615" t="s">
        <v>449</v>
      </c>
      <c r="C14" s="607">
        <v>6.85</v>
      </c>
      <c r="D14" s="608" t="s">
        <v>31</v>
      </c>
      <c r="E14" s="609"/>
      <c r="F14" s="602">
        <f t="shared" si="0"/>
        <v>0</v>
      </c>
      <c r="G14" s="599"/>
    </row>
    <row r="15" spans="1:7" ht="18">
      <c r="A15" s="600">
        <f>A14+0.1</f>
        <v>2.5000000000000004</v>
      </c>
      <c r="B15" s="615" t="s">
        <v>450</v>
      </c>
      <c r="C15" s="607">
        <v>260</v>
      </c>
      <c r="D15" s="616" t="s">
        <v>27</v>
      </c>
      <c r="E15" s="609"/>
      <c r="F15" s="602">
        <f t="shared" si="0"/>
        <v>0</v>
      </c>
      <c r="G15" s="599">
        <f>SUM(F11:F15)</f>
        <v>0</v>
      </c>
    </row>
    <row r="16" spans="1:7" ht="18">
      <c r="A16" s="600"/>
      <c r="B16" s="617"/>
      <c r="C16" s="618"/>
      <c r="D16" s="619"/>
      <c r="E16" s="620"/>
      <c r="F16" s="602"/>
      <c r="G16" s="614"/>
    </row>
    <row r="17" spans="1:7" ht="18">
      <c r="A17" s="605">
        <v>3</v>
      </c>
      <c r="B17" s="621" t="s">
        <v>451</v>
      </c>
      <c r="C17" s="607"/>
      <c r="D17" s="622"/>
      <c r="E17" s="609"/>
      <c r="F17" s="602"/>
      <c r="G17" s="599"/>
    </row>
    <row r="18" spans="1:7" ht="18">
      <c r="A18" s="623">
        <v>3.1</v>
      </c>
      <c r="B18" s="624" t="s">
        <v>452</v>
      </c>
      <c r="C18" s="625"/>
      <c r="D18" s="626"/>
      <c r="E18" s="627"/>
      <c r="F18" s="628"/>
      <c r="G18" s="629"/>
    </row>
    <row r="19" spans="1:7" ht="18">
      <c r="A19" s="630" t="s">
        <v>38</v>
      </c>
      <c r="B19" s="631" t="s">
        <v>453</v>
      </c>
      <c r="C19" s="632">
        <v>131.78</v>
      </c>
      <c r="D19" s="632" t="s">
        <v>27</v>
      </c>
      <c r="E19" s="632"/>
      <c r="F19" s="633">
        <f t="shared" ref="F19" si="1">+C19*E19</f>
        <v>0</v>
      </c>
      <c r="G19" s="634"/>
    </row>
    <row r="20" spans="1:7" ht="18">
      <c r="A20" s="623">
        <v>3.2</v>
      </c>
      <c r="B20" s="595" t="s">
        <v>454</v>
      </c>
      <c r="C20" s="611"/>
      <c r="D20" s="616"/>
      <c r="E20" s="613"/>
      <c r="F20" s="602"/>
      <c r="G20" s="599"/>
    </row>
    <row r="21" spans="1:7" ht="18">
      <c r="A21" s="600" t="s">
        <v>41</v>
      </c>
      <c r="B21" s="631" t="s">
        <v>455</v>
      </c>
      <c r="C21" s="635">
        <v>1</v>
      </c>
      <c r="D21" s="632" t="s">
        <v>456</v>
      </c>
      <c r="E21" s="632"/>
      <c r="F21" s="633">
        <f t="shared" ref="F21:F30" si="2">+C21*E21</f>
        <v>0</v>
      </c>
      <c r="G21" s="614"/>
    </row>
    <row r="22" spans="1:7" ht="18">
      <c r="A22" s="600" t="s">
        <v>457</v>
      </c>
      <c r="B22" s="631" t="s">
        <v>458</v>
      </c>
      <c r="C22" s="635">
        <v>1</v>
      </c>
      <c r="D22" s="632" t="s">
        <v>456</v>
      </c>
      <c r="E22" s="632"/>
      <c r="F22" s="633">
        <f t="shared" si="2"/>
        <v>0</v>
      </c>
      <c r="G22" s="614"/>
    </row>
    <row r="23" spans="1:7" ht="18">
      <c r="A23" s="600" t="s">
        <v>459</v>
      </c>
      <c r="B23" s="631" t="s">
        <v>460</v>
      </c>
      <c r="C23" s="635">
        <v>1</v>
      </c>
      <c r="D23" s="632" t="s">
        <v>456</v>
      </c>
      <c r="E23" s="636"/>
      <c r="F23" s="633">
        <f t="shared" si="2"/>
        <v>0</v>
      </c>
      <c r="G23" s="614"/>
    </row>
    <row r="24" spans="1:7" ht="18">
      <c r="A24" s="600" t="s">
        <v>461</v>
      </c>
      <c r="B24" s="631" t="s">
        <v>462</v>
      </c>
      <c r="C24" s="635">
        <v>2</v>
      </c>
      <c r="D24" s="632" t="s">
        <v>456</v>
      </c>
      <c r="E24" s="636"/>
      <c r="F24" s="633">
        <f t="shared" si="2"/>
        <v>0</v>
      </c>
      <c r="G24" s="614"/>
    </row>
    <row r="25" spans="1:7" ht="18">
      <c r="A25" s="600" t="s">
        <v>463</v>
      </c>
      <c r="B25" s="631" t="s">
        <v>464</v>
      </c>
      <c r="C25" s="635">
        <v>1</v>
      </c>
      <c r="D25" s="632" t="s">
        <v>456</v>
      </c>
      <c r="E25" s="632"/>
      <c r="F25" s="633">
        <f t="shared" si="2"/>
        <v>0</v>
      </c>
      <c r="G25" s="614"/>
    </row>
    <row r="26" spans="1:7" ht="54">
      <c r="A26" s="600" t="s">
        <v>465</v>
      </c>
      <c r="B26" s="631" t="s">
        <v>466</v>
      </c>
      <c r="C26" s="635">
        <v>1</v>
      </c>
      <c r="D26" s="632" t="s">
        <v>456</v>
      </c>
      <c r="E26" s="636"/>
      <c r="F26" s="633">
        <f t="shared" si="2"/>
        <v>0</v>
      </c>
      <c r="G26" s="614"/>
    </row>
    <row r="27" spans="1:7" ht="18">
      <c r="A27" s="600" t="s">
        <v>467</v>
      </c>
      <c r="B27" s="631" t="s">
        <v>468</v>
      </c>
      <c r="C27" s="635">
        <v>1</v>
      </c>
      <c r="D27" s="632" t="s">
        <v>456</v>
      </c>
      <c r="E27" s="613"/>
      <c r="F27" s="633">
        <f t="shared" si="2"/>
        <v>0</v>
      </c>
      <c r="G27" s="614"/>
    </row>
    <row r="28" spans="1:7" ht="18">
      <c r="A28" s="600" t="s">
        <v>469</v>
      </c>
      <c r="B28" s="601" t="s">
        <v>470</v>
      </c>
      <c r="C28" s="632">
        <v>1</v>
      </c>
      <c r="D28" s="632" t="s">
        <v>471</v>
      </c>
      <c r="E28" s="632"/>
      <c r="F28" s="633">
        <f t="shared" si="2"/>
        <v>0</v>
      </c>
      <c r="G28" s="599">
        <f>SUM(F19:F28)</f>
        <v>0</v>
      </c>
    </row>
    <row r="29" spans="1:7" ht="18">
      <c r="A29" s="637"/>
      <c r="B29" s="638"/>
      <c r="C29" s="639"/>
      <c r="D29" s="640"/>
      <c r="E29" s="641"/>
      <c r="F29" s="642"/>
      <c r="G29" s="643"/>
    </row>
    <row r="30" spans="1:7" ht="18">
      <c r="A30" s="605">
        <v>4</v>
      </c>
      <c r="B30" s="644" t="s">
        <v>472</v>
      </c>
      <c r="C30" s="639">
        <v>1</v>
      </c>
      <c r="D30" s="640" t="s">
        <v>52</v>
      </c>
      <c r="E30" s="641"/>
      <c r="F30" s="633">
        <f t="shared" si="2"/>
        <v>0</v>
      </c>
      <c r="G30" s="599">
        <f>SUM(F30)</f>
        <v>0</v>
      </c>
    </row>
    <row r="31" spans="1:7" ht="18">
      <c r="A31" s="637"/>
      <c r="B31" s="638"/>
      <c r="C31" s="639"/>
      <c r="D31" s="640"/>
      <c r="E31" s="641"/>
      <c r="F31" s="642"/>
      <c r="G31" s="643"/>
    </row>
    <row r="32" spans="1:7" ht="18">
      <c r="A32" s="645">
        <v>5</v>
      </c>
      <c r="B32" s="646" t="s">
        <v>473</v>
      </c>
      <c r="C32" s="639"/>
      <c r="D32" s="647"/>
      <c r="E32" s="641"/>
      <c r="F32" s="642"/>
      <c r="G32" s="648"/>
    </row>
    <row r="33" spans="1:7" ht="18">
      <c r="A33" s="600">
        <f>A32+0.1</f>
        <v>5.0999999999999996</v>
      </c>
      <c r="B33" s="601" t="s">
        <v>474</v>
      </c>
      <c r="C33" s="607">
        <v>130</v>
      </c>
      <c r="D33" s="608" t="s">
        <v>27</v>
      </c>
      <c r="E33" s="609"/>
      <c r="F33" s="602">
        <f>C33*E33</f>
        <v>0</v>
      </c>
      <c r="G33" s="599">
        <f>SUM(F33)</f>
        <v>0</v>
      </c>
    </row>
    <row r="34" spans="1:7" ht="18">
      <c r="A34" s="649"/>
      <c r="B34" s="601"/>
      <c r="C34" s="607"/>
      <c r="D34" s="650"/>
      <c r="E34" s="609"/>
      <c r="F34" s="602"/>
      <c r="G34" s="599"/>
    </row>
    <row r="35" spans="1:7" ht="18">
      <c r="A35" s="645">
        <v>6</v>
      </c>
      <c r="B35" s="646" t="s">
        <v>475</v>
      </c>
      <c r="C35" s="639">
        <v>1</v>
      </c>
      <c r="D35" s="647" t="s">
        <v>52</v>
      </c>
      <c r="E35" s="641"/>
      <c r="F35" s="602">
        <f>C35*E35</f>
        <v>0</v>
      </c>
      <c r="G35" s="599">
        <f>SUM(F35)</f>
        <v>0</v>
      </c>
    </row>
    <row r="36" spans="1:7" ht="18">
      <c r="A36" s="651"/>
      <c r="B36" s="652"/>
      <c r="C36" s="653"/>
      <c r="D36" s="654"/>
      <c r="E36" s="655"/>
      <c r="F36" s="642"/>
      <c r="G36" s="656"/>
    </row>
    <row r="37" spans="1:7" ht="18">
      <c r="A37" s="645">
        <v>7</v>
      </c>
      <c r="B37" s="646" t="s">
        <v>476</v>
      </c>
      <c r="C37" s="639"/>
      <c r="D37" s="647"/>
      <c r="E37" s="641"/>
      <c r="F37" s="642"/>
      <c r="G37" s="648"/>
    </row>
    <row r="38" spans="1:7" ht="18">
      <c r="A38" s="600">
        <f>A37+0.1</f>
        <v>7.1</v>
      </c>
      <c r="B38" s="601" t="s">
        <v>474</v>
      </c>
      <c r="C38" s="607">
        <v>130</v>
      </c>
      <c r="D38" s="608" t="s">
        <v>27</v>
      </c>
      <c r="E38" s="609"/>
      <c r="F38" s="602">
        <f>C38*E38</f>
        <v>0</v>
      </c>
      <c r="G38" s="599">
        <f>SUM(F38)</f>
        <v>0</v>
      </c>
    </row>
    <row r="39" spans="1:7" ht="18">
      <c r="A39" s="651"/>
      <c r="B39" s="638"/>
      <c r="C39" s="639"/>
      <c r="D39" s="647"/>
      <c r="E39" s="641"/>
      <c r="F39" s="642"/>
      <c r="G39" s="648"/>
    </row>
    <row r="40" spans="1:7" ht="36">
      <c r="A40" s="657">
        <v>8</v>
      </c>
      <c r="B40" s="644" t="s">
        <v>477</v>
      </c>
      <c r="C40" s="658">
        <v>1</v>
      </c>
      <c r="D40" s="659" t="s">
        <v>52</v>
      </c>
      <c r="E40" s="660"/>
      <c r="F40" s="642">
        <f>C40*E40</f>
        <v>0</v>
      </c>
      <c r="G40" s="656">
        <f>SUM(F40)</f>
        <v>0</v>
      </c>
    </row>
    <row r="41" spans="1:7" ht="18">
      <c r="A41" s="661"/>
      <c r="B41" s="606"/>
      <c r="C41" s="607"/>
      <c r="D41" s="662"/>
      <c r="E41" s="609"/>
      <c r="F41" s="610"/>
      <c r="G41" s="599"/>
    </row>
    <row r="42" spans="1:7" ht="18">
      <c r="A42" s="657">
        <v>9</v>
      </c>
      <c r="B42" s="652" t="s">
        <v>478</v>
      </c>
      <c r="C42" s="658"/>
      <c r="D42" s="663"/>
      <c r="E42" s="660"/>
      <c r="F42" s="642"/>
      <c r="G42" s="656"/>
    </row>
    <row r="43" spans="1:7" ht="18">
      <c r="A43" s="651">
        <f>+A42+0.1</f>
        <v>9.1</v>
      </c>
      <c r="B43" s="664" t="s">
        <v>479</v>
      </c>
      <c r="C43" s="658">
        <v>78</v>
      </c>
      <c r="D43" s="663" t="s">
        <v>56</v>
      </c>
      <c r="E43" s="660"/>
      <c r="F43" s="642">
        <f>C43*E43</f>
        <v>0</v>
      </c>
      <c r="G43" s="656">
        <f>SUM(F43)</f>
        <v>0</v>
      </c>
    </row>
    <row r="44" spans="1:7" ht="18">
      <c r="A44" s="600"/>
      <c r="B44" s="617"/>
      <c r="C44" s="618"/>
      <c r="D44" s="619"/>
      <c r="E44" s="620"/>
      <c r="F44" s="602"/>
      <c r="G44" s="614"/>
    </row>
    <row r="45" spans="1:7" ht="18">
      <c r="A45" s="665">
        <v>10</v>
      </c>
      <c r="B45" s="595" t="s">
        <v>480</v>
      </c>
      <c r="C45" s="611">
        <v>1</v>
      </c>
      <c r="D45" s="666" t="s">
        <v>52</v>
      </c>
      <c r="E45" s="613"/>
      <c r="F45" s="602">
        <f>C45*E45</f>
        <v>0</v>
      </c>
      <c r="G45" s="614">
        <f>SUM(F45)</f>
        <v>0</v>
      </c>
    </row>
    <row r="46" spans="1:7" ht="18.75" thickBot="1">
      <c r="A46" s="600"/>
      <c r="B46" s="617"/>
      <c r="C46" s="618"/>
      <c r="D46" s="619"/>
      <c r="E46" s="620"/>
      <c r="F46" s="602"/>
      <c r="G46" s="614"/>
    </row>
    <row r="47" spans="1:7" ht="19.5" thickTop="1" thickBot="1">
      <c r="A47" s="667"/>
      <c r="B47" s="668" t="s">
        <v>318</v>
      </c>
      <c r="C47" s="586"/>
      <c r="D47" s="585"/>
      <c r="E47" s="669"/>
      <c r="F47" s="669"/>
      <c r="G47" s="670">
        <f>SUM(G8:G45)</f>
        <v>0</v>
      </c>
    </row>
    <row r="48" spans="1:7" ht="19.5" thickTop="1" thickBot="1">
      <c r="A48" s="667"/>
      <c r="B48" s="668" t="s">
        <v>318</v>
      </c>
      <c r="C48" s="586"/>
      <c r="D48" s="585"/>
      <c r="E48" s="669"/>
      <c r="F48" s="669"/>
      <c r="G48" s="670">
        <f>SUM(G8:G46)</f>
        <v>0</v>
      </c>
    </row>
    <row r="49" spans="1:7" ht="18.75" thickTop="1">
      <c r="A49" s="671"/>
      <c r="B49" s="672"/>
      <c r="C49" s="673"/>
      <c r="D49" s="674"/>
      <c r="E49" s="673"/>
      <c r="F49" s="673"/>
      <c r="G49" s="675"/>
    </row>
    <row r="50" spans="1:7" ht="18">
      <c r="A50" s="676"/>
      <c r="B50" s="677" t="s">
        <v>62</v>
      </c>
      <c r="C50" s="678"/>
      <c r="D50" s="679">
        <v>0.1</v>
      </c>
      <c r="E50" s="680"/>
      <c r="F50" s="680">
        <f>D50*G47</f>
        <v>0</v>
      </c>
      <c r="G50" s="681"/>
    </row>
    <row r="51" spans="1:7" ht="18">
      <c r="A51" s="676"/>
      <c r="B51" s="677" t="s">
        <v>63</v>
      </c>
      <c r="C51" s="678"/>
      <c r="D51" s="679">
        <v>2.5000000000000001E-2</v>
      </c>
      <c r="E51" s="680"/>
      <c r="F51" s="680">
        <f>D51*G47</f>
        <v>0</v>
      </c>
      <c r="G51" s="681"/>
    </row>
    <row r="52" spans="1:7" ht="18">
      <c r="A52" s="676"/>
      <c r="B52" s="677" t="s">
        <v>64</v>
      </c>
      <c r="C52" s="678"/>
      <c r="D52" s="679">
        <v>5.3499999999999999E-2</v>
      </c>
      <c r="E52" s="680"/>
      <c r="F52" s="680">
        <f>D52*G47</f>
        <v>0</v>
      </c>
      <c r="G52" s="681"/>
    </row>
    <row r="53" spans="1:7" ht="18">
      <c r="A53" s="676"/>
      <c r="B53" s="677" t="s">
        <v>65</v>
      </c>
      <c r="C53" s="678"/>
      <c r="D53" s="679">
        <v>3.5000000000000003E-2</v>
      </c>
      <c r="E53" s="680"/>
      <c r="F53" s="680">
        <f>D53*G47</f>
        <v>0</v>
      </c>
      <c r="G53" s="681"/>
    </row>
    <row r="54" spans="1:7" ht="18">
      <c r="A54" s="676"/>
      <c r="B54" s="677" t="s">
        <v>66</v>
      </c>
      <c r="C54" s="678"/>
      <c r="D54" s="679">
        <v>0.01</v>
      </c>
      <c r="E54" s="680"/>
      <c r="F54" s="680">
        <f>D54*G47</f>
        <v>0</v>
      </c>
      <c r="G54" s="681"/>
    </row>
    <row r="55" spans="1:7" ht="18">
      <c r="A55" s="676"/>
      <c r="B55" s="677" t="s">
        <v>67</v>
      </c>
      <c r="C55" s="678"/>
      <c r="D55" s="679">
        <v>0.05</v>
      </c>
      <c r="E55" s="680"/>
      <c r="F55" s="680">
        <f>D55*G47</f>
        <v>0</v>
      </c>
      <c r="G55" s="681"/>
    </row>
    <row r="56" spans="1:7" ht="18.75" thickBot="1">
      <c r="A56" s="676"/>
      <c r="B56" s="677"/>
      <c r="C56" s="678"/>
      <c r="D56" s="680"/>
      <c r="E56" s="680"/>
      <c r="F56" s="680"/>
      <c r="G56" s="682"/>
    </row>
    <row r="57" spans="1:7" ht="19.5" thickTop="1" thickBot="1">
      <c r="A57" s="683"/>
      <c r="B57" s="684" t="s">
        <v>68</v>
      </c>
      <c r="C57" s="685"/>
      <c r="D57" s="686"/>
      <c r="E57" s="687"/>
      <c r="F57" s="687"/>
      <c r="G57" s="688">
        <f>SUM(F50:F55)</f>
        <v>0</v>
      </c>
    </row>
    <row r="58" spans="1:7" ht="19.5" thickTop="1" thickBot="1">
      <c r="A58" s="689"/>
      <c r="B58" s="690"/>
      <c r="C58" s="691"/>
      <c r="D58" s="692"/>
      <c r="E58" s="693"/>
      <c r="F58" s="693"/>
      <c r="G58" s="694"/>
    </row>
    <row r="59" spans="1:7" ht="19.5" thickTop="1" thickBot="1">
      <c r="A59" s="683"/>
      <c r="B59" s="684" t="s">
        <v>69</v>
      </c>
      <c r="C59" s="685"/>
      <c r="D59" s="686"/>
      <c r="E59" s="687"/>
      <c r="F59" s="687"/>
      <c r="G59" s="688">
        <f>+G57+G47</f>
        <v>0</v>
      </c>
    </row>
    <row r="60" spans="1:7" ht="19.5" thickTop="1" thickBot="1">
      <c r="A60" s="689"/>
      <c r="B60" s="690"/>
      <c r="C60" s="691"/>
      <c r="D60" s="692"/>
      <c r="E60" s="693"/>
      <c r="F60" s="693"/>
      <c r="G60" s="694"/>
    </row>
    <row r="61" spans="1:7" ht="19.5" thickTop="1" thickBot="1">
      <c r="A61" s="683"/>
      <c r="B61" s="684" t="s">
        <v>70</v>
      </c>
      <c r="C61" s="685"/>
      <c r="D61" s="695">
        <v>0.03</v>
      </c>
      <c r="E61" s="687"/>
      <c r="F61" s="687"/>
      <c r="G61" s="688">
        <f>+G57*D61</f>
        <v>0</v>
      </c>
    </row>
    <row r="62" spans="1:7" ht="19.5" thickTop="1" thickBot="1">
      <c r="A62" s="689"/>
      <c r="B62" s="690"/>
      <c r="C62" s="691"/>
      <c r="D62" s="696"/>
      <c r="E62" s="693"/>
      <c r="F62" s="693"/>
      <c r="G62" s="694"/>
    </row>
    <row r="63" spans="1:7" ht="19.5" thickTop="1" thickBot="1">
      <c r="A63" s="683"/>
      <c r="B63" s="684" t="s">
        <v>71</v>
      </c>
      <c r="C63" s="685"/>
      <c r="D63" s="695">
        <v>0.06</v>
      </c>
      <c r="E63" s="687"/>
      <c r="F63" s="687"/>
      <c r="G63" s="688">
        <f>D63*G47</f>
        <v>0</v>
      </c>
    </row>
    <row r="64" spans="1:7" ht="19.5" thickTop="1" thickBot="1">
      <c r="A64" s="689"/>
      <c r="B64" s="690"/>
      <c r="C64" s="691"/>
      <c r="D64" s="696"/>
      <c r="E64" s="693"/>
      <c r="F64" s="693"/>
      <c r="G64" s="694"/>
    </row>
    <row r="65" spans="1:7" ht="19.5" thickTop="1" thickBot="1">
      <c r="A65" s="689"/>
      <c r="B65" s="690"/>
      <c r="C65" s="691"/>
      <c r="D65" s="696"/>
      <c r="E65" s="693"/>
      <c r="F65" s="693"/>
      <c r="G65" s="694"/>
    </row>
    <row r="66" spans="1:7" ht="19.5" thickTop="1" thickBot="1">
      <c r="A66" s="683"/>
      <c r="B66" s="684" t="s">
        <v>72</v>
      </c>
      <c r="C66" s="685"/>
      <c r="D66" s="695">
        <v>0.05</v>
      </c>
      <c r="E66" s="687"/>
      <c r="F66" s="687"/>
      <c r="G66" s="688">
        <f>+G59*D66</f>
        <v>0</v>
      </c>
    </row>
    <row r="67" spans="1:7" ht="19.5" thickTop="1" thickBot="1">
      <c r="A67" s="689"/>
      <c r="B67" s="690"/>
      <c r="C67" s="691"/>
      <c r="D67" s="692"/>
      <c r="E67" s="693"/>
      <c r="F67" s="693"/>
      <c r="G67" s="694"/>
    </row>
    <row r="68" spans="1:7" ht="19.5" thickTop="1" thickBot="1">
      <c r="A68" s="683"/>
      <c r="B68" s="684" t="s">
        <v>73</v>
      </c>
      <c r="C68" s="685"/>
      <c r="D68" s="686"/>
      <c r="E68" s="687"/>
      <c r="F68" s="687"/>
      <c r="G68" s="688">
        <f>+G66+G63+G59+G61</f>
        <v>0</v>
      </c>
    </row>
    <row r="69" spans="1:7" ht="18.75" thickTop="1">
      <c r="A69" s="398"/>
      <c r="B69" s="398"/>
      <c r="C69" s="397"/>
      <c r="D69" s="697"/>
      <c r="E69" s="397"/>
      <c r="F69" s="397"/>
      <c r="G69" s="397"/>
    </row>
    <row r="70" spans="1:7" ht="18">
      <c r="A70" s="698"/>
      <c r="B70" s="401" t="s">
        <v>74</v>
      </c>
      <c r="C70" s="699"/>
      <c r="D70" s="700"/>
      <c r="E70" s="402" t="s">
        <v>481</v>
      </c>
      <c r="F70" s="98"/>
      <c r="G70" s="701"/>
    </row>
    <row r="71" spans="1:7" ht="18">
      <c r="A71" s="698"/>
      <c r="B71" s="401"/>
      <c r="C71" s="699"/>
      <c r="D71" s="700"/>
      <c r="E71" s="402"/>
      <c r="F71" s="98"/>
      <c r="G71" s="701"/>
    </row>
    <row r="72" spans="1:7" ht="18">
      <c r="A72" s="698"/>
      <c r="B72" s="401"/>
      <c r="C72" s="699"/>
      <c r="D72" s="700"/>
      <c r="E72" s="402"/>
      <c r="F72" s="98"/>
      <c r="G72" s="701"/>
    </row>
    <row r="73" spans="1:7" ht="18">
      <c r="A73" s="398"/>
      <c r="B73" s="398" t="s">
        <v>76</v>
      </c>
      <c r="C73" s="397"/>
      <c r="D73" s="697"/>
      <c r="E73" s="397" t="s">
        <v>76</v>
      </c>
      <c r="F73" s="96"/>
      <c r="G73" s="397"/>
    </row>
  </sheetData>
  <mergeCells count="3">
    <mergeCell ref="A1:G1"/>
    <mergeCell ref="A2:G2"/>
    <mergeCell ref="A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Resumen Lote 29</vt:lpstr>
      <vt:lpstr>A</vt:lpstr>
      <vt:lpstr>B</vt:lpstr>
      <vt:lpstr>C</vt:lpstr>
      <vt:lpstr>D</vt:lpstr>
      <vt:lpstr>E</vt:lpstr>
      <vt:lpstr>F</vt:lpstr>
      <vt:lpstr>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Abelardo Reyes</dc:creator>
  <cp:lastModifiedBy>Abelardo Reyes</cp:lastModifiedBy>
  <dcterms:created xsi:type="dcterms:W3CDTF">2015-10-03T16:28:23Z</dcterms:created>
  <dcterms:modified xsi:type="dcterms:W3CDTF">2015-10-03T16:44:21Z</dcterms:modified>
</cp:coreProperties>
</file>