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0730" windowHeight="11160" tabRatio="692" activeTab="0"/>
  </bookViews>
  <sheets>
    <sheet name="PRESUP ACT PLANOS 5,6,7 Y 8" sheetId="5" r:id="rId1"/>
  </sheets>
  <externalReferences>
    <externalReference r:id="rId4"/>
  </externalReferences>
  <definedNames>
    <definedName name="Imprimir_área_IM" localSheetId="0">#REF!</definedName>
    <definedName name="Imprimir_títulos_IM" localSheetId="0">'PRESUP ACT PLANOS 5,6,7 Y 8'!$1:$8</definedName>
    <definedName name="_xlnm.Print_Area" localSheetId="0">'PRESUP ACT PLANOS 5,6,7 Y 8'!$A$1:$G$367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<sst xmlns="http://schemas.openxmlformats.org/spreadsheetml/2006/main" count="552" uniqueCount="225">
  <si>
    <t>Unidad Ejecutora de Proyectos</t>
  </si>
  <si>
    <t>No.</t>
  </si>
  <si>
    <t>DESCRIPCION</t>
  </si>
  <si>
    <t>CANTIDAD</t>
  </si>
  <si>
    <t>UD</t>
  </si>
  <si>
    <t>PRECIO</t>
  </si>
  <si>
    <t>COSTO RD$</t>
  </si>
  <si>
    <t>SUB TOTAL RD$</t>
  </si>
  <si>
    <t>Trabajos Preliminares:</t>
  </si>
  <si>
    <t>P.A.</t>
  </si>
  <si>
    <t>Replanteo</t>
  </si>
  <si>
    <t>ML</t>
  </si>
  <si>
    <t xml:space="preserve">Movimiento de Tierra: </t>
  </si>
  <si>
    <t>Excavación con Retroexcavadora</t>
  </si>
  <si>
    <t>M3</t>
  </si>
  <si>
    <t>Suministro y colocación asiento de arena</t>
  </si>
  <si>
    <t>Suministro Material de Relleno</t>
  </si>
  <si>
    <t>Relleno compactado con equipo c/2 compactadores p/capa</t>
  </si>
  <si>
    <t>Bote de material (0-5 Km)</t>
  </si>
  <si>
    <t>Rotura de asfalto con máquina (Espesor = 3")</t>
  </si>
  <si>
    <t>Tubería de:</t>
  </si>
  <si>
    <t>3.1.1</t>
  </si>
  <si>
    <t>3.2.1</t>
  </si>
  <si>
    <t>Ud.</t>
  </si>
  <si>
    <t>4.1.1</t>
  </si>
  <si>
    <t>Anclajes de Hormigón armado para piezas</t>
  </si>
  <si>
    <t>Asfalto</t>
  </si>
  <si>
    <t>Reposición de asfalto (Espesor = 3")</t>
  </si>
  <si>
    <t>Señales , Luces y  Pasarelas:</t>
  </si>
  <si>
    <t>PA</t>
  </si>
  <si>
    <t>Reposición de servicios existente (cubicar desglosado)</t>
  </si>
  <si>
    <t>Prueba de tubería de 36"</t>
  </si>
  <si>
    <t>Limpieza final</t>
  </si>
  <si>
    <t>4.2.1</t>
  </si>
  <si>
    <t>Prueba de tubería de 30"</t>
  </si>
  <si>
    <t>Registro de ladrillo para válvula de desagüe</t>
  </si>
  <si>
    <t>Filtrante para válvula de desagüe</t>
  </si>
  <si>
    <t>FASE E</t>
  </si>
  <si>
    <t>(Planos 5/8)</t>
  </si>
  <si>
    <t>Suministro de Tuberías:</t>
  </si>
  <si>
    <t>Colocación de Tuberías:</t>
  </si>
  <si>
    <t>Nudo 41:</t>
  </si>
  <si>
    <t>Mano de obra empalme</t>
  </si>
  <si>
    <t>Grúa Telescópica</t>
  </si>
  <si>
    <t>Día</t>
  </si>
  <si>
    <t>Diferencial</t>
  </si>
  <si>
    <t>Registros para Válvula de Mariposa de 36" (2 Uds.)</t>
  </si>
  <si>
    <t>Zapata de Muros Q = 3.76 qq/m3</t>
  </si>
  <si>
    <t>Muros (e = 0.25 m)  Q = 2.94 qq/m3</t>
  </si>
  <si>
    <t>Losa de Techo (e= 0.25 m) Q = 6.21 qq/m3</t>
  </si>
  <si>
    <t>Fino Losa de Techo</t>
  </si>
  <si>
    <t>M2</t>
  </si>
  <si>
    <t>Escalera</t>
  </si>
  <si>
    <t>Tapa Pesada en H. F.</t>
  </si>
  <si>
    <t>Caja telescópica</t>
  </si>
  <si>
    <t>SUB-TOTAL FASE E</t>
  </si>
  <si>
    <t>FASE F</t>
  </si>
  <si>
    <t>Nudo 40:</t>
  </si>
  <si>
    <t>Registros para Válvulas de Mariposa de (3 Uds.)</t>
  </si>
  <si>
    <t>SUB-TOTAL FASE F</t>
  </si>
  <si>
    <t>FASE G</t>
  </si>
  <si>
    <t>LINEA MATRIZ DE Ø42" DESDE DEPOSITO REGULADOR METALICO HASTA AV. HERMANAS MIRABAL</t>
  </si>
  <si>
    <t>(Planos 5/8 Y6/8)</t>
  </si>
  <si>
    <t>Suministro de Tuberías y piezas:</t>
  </si>
  <si>
    <t>Válvula de desagüe de 12"</t>
  </si>
  <si>
    <t>Válvula de aire de 8"</t>
  </si>
  <si>
    <t>Colocación de Tuberías y piezas:</t>
  </si>
  <si>
    <t>Válvula de desagüe de 12" (cubicar contra factura)</t>
  </si>
  <si>
    <t>Válvula de aire de 8" (cubicar contra factura)</t>
  </si>
  <si>
    <t>Nudo 26:</t>
  </si>
  <si>
    <t>Yee de:</t>
  </si>
  <si>
    <t>5.1.1</t>
  </si>
  <si>
    <t>5.1.2</t>
  </si>
  <si>
    <t>5.1.3</t>
  </si>
  <si>
    <t>5.1.4</t>
  </si>
  <si>
    <t>Junta Dresser de:</t>
  </si>
  <si>
    <t>5.4.1</t>
  </si>
  <si>
    <t>5.4.2</t>
  </si>
  <si>
    <t>5.4.3</t>
  </si>
  <si>
    <t>Válvulas de:</t>
  </si>
  <si>
    <t>5.5.1</t>
  </si>
  <si>
    <t>Mariposa de 36" (cubicar contra factura)</t>
  </si>
  <si>
    <t>5.5.2</t>
  </si>
  <si>
    <t>Mariposa de 20" (cubicar contra factura)</t>
  </si>
  <si>
    <t>5.5.3</t>
  </si>
  <si>
    <t>Compuerta de 12" (cubicar contra factura)</t>
  </si>
  <si>
    <t>5.5.4</t>
  </si>
  <si>
    <t>Aire de 2" (cubicar contra factura)</t>
  </si>
  <si>
    <t>5.5.5</t>
  </si>
  <si>
    <t>Cajas telescópica p/válvula de compuerta de 12"</t>
  </si>
  <si>
    <t>Reducción de 42" x 12" acero</t>
  </si>
  <si>
    <t>Registros para Válvulas (4 Uds.)</t>
  </si>
  <si>
    <t>Prueba de tubería de 42"</t>
  </si>
  <si>
    <t>SUB-TOTAL FASE G</t>
  </si>
  <si>
    <t>FASE H</t>
  </si>
  <si>
    <t>(Planos 6/8,  7/8  y  8/8)</t>
  </si>
  <si>
    <t>3.1.2</t>
  </si>
  <si>
    <t>3.2.2</t>
  </si>
  <si>
    <t>3.2.3</t>
  </si>
  <si>
    <t>3.2.4</t>
  </si>
  <si>
    <t>Tee 36" x 6" acero</t>
  </si>
  <si>
    <t>Válvula de desagüe de 6" (cubicar contra factura)</t>
  </si>
  <si>
    <t>4.1.2</t>
  </si>
  <si>
    <t>4.2.2</t>
  </si>
  <si>
    <t>4.2.3</t>
  </si>
  <si>
    <t>4.2.4</t>
  </si>
  <si>
    <t>Cruce de Puente sobre Río Yaguasa:</t>
  </si>
  <si>
    <t>Mano de obra acero:</t>
  </si>
  <si>
    <t>Equipos:</t>
  </si>
  <si>
    <t>Moto soldadora</t>
  </si>
  <si>
    <t>Equipo de pulido</t>
  </si>
  <si>
    <t>Equipo de corte</t>
  </si>
  <si>
    <t xml:space="preserve">Grúa Telescópica </t>
  </si>
  <si>
    <t>Equipos Menores</t>
  </si>
  <si>
    <t>5.5.6</t>
  </si>
  <si>
    <t>Combustible</t>
  </si>
  <si>
    <t>Gls</t>
  </si>
  <si>
    <t>5.5.7</t>
  </si>
  <si>
    <t>Materiales</t>
  </si>
  <si>
    <t>5.5.8</t>
  </si>
  <si>
    <t>Iluminación Nocturna</t>
  </si>
  <si>
    <t>Personal:</t>
  </si>
  <si>
    <t>5.6.1</t>
  </si>
  <si>
    <t>Peones (3 uds)</t>
  </si>
  <si>
    <t>5.6.2</t>
  </si>
  <si>
    <t>Soldador</t>
  </si>
  <si>
    <t>5.6.3</t>
  </si>
  <si>
    <t>Operador de grúa</t>
  </si>
  <si>
    <t>5.6.4</t>
  </si>
  <si>
    <t>Plomero</t>
  </si>
  <si>
    <t>5.6.5</t>
  </si>
  <si>
    <t>Ayudante Plomero</t>
  </si>
  <si>
    <t>5.6.6</t>
  </si>
  <si>
    <t>Ayudante Soldador</t>
  </si>
  <si>
    <t>5.6.7</t>
  </si>
  <si>
    <t>Sereno</t>
  </si>
  <si>
    <t>Soportes de cruce de puente</t>
  </si>
  <si>
    <t>Nudo 35:</t>
  </si>
  <si>
    <t xml:space="preserve">Junta Dresser de 30" </t>
  </si>
  <si>
    <t>Válvulas de mariposa de 30" (cubicar contra factura)</t>
  </si>
  <si>
    <t>By-Pass 30" x 12" (Nudo 39):</t>
  </si>
  <si>
    <t>Tee de 30" x 12" acero</t>
  </si>
  <si>
    <t>Tee de 12" x 12" acero</t>
  </si>
  <si>
    <t>Reducción de 30" x 24" acero</t>
  </si>
  <si>
    <t xml:space="preserve">Junta Dresser de 12" </t>
  </si>
  <si>
    <t>Tapón de 24" acero</t>
  </si>
  <si>
    <t>Registros para Válvula</t>
  </si>
  <si>
    <t>SUB-TOTAL FASE H</t>
  </si>
  <si>
    <t>SUB-TOTAL GENERAL</t>
  </si>
  <si>
    <t>GASTOS ADMINISTRATIVOS</t>
  </si>
  <si>
    <t>SEGURO Y FIANZAS</t>
  </si>
  <si>
    <t>TRANSPORTE</t>
  </si>
  <si>
    <t>LEY # 6/86</t>
  </si>
  <si>
    <t>EQUIPAMIENTO CAASD</t>
  </si>
  <si>
    <t>IMPREVISTOS</t>
  </si>
  <si>
    <t xml:space="preserve">CORPORACION DEL ACUEDUCTO Y ALCANTARILLADO DE SANTO DOMINGO </t>
  </si>
  <si>
    <t>***C.A.A.S.D.***</t>
  </si>
  <si>
    <t xml:space="preserve">Codos de Acero de: </t>
  </si>
  <si>
    <t>Campamento (Cubicar Desglosado).</t>
  </si>
  <si>
    <t xml:space="preserve">Ø 36" x 10 </t>
  </si>
  <si>
    <t xml:space="preserve">Ø 30" x  30 </t>
  </si>
  <si>
    <t xml:space="preserve">Ø 36" x  20 </t>
  </si>
  <si>
    <t>Ø 30" x 10</t>
  </si>
  <si>
    <t>Tee 36" x 6" Acero</t>
  </si>
  <si>
    <t>Yee 36" x 36" Acero</t>
  </si>
  <si>
    <t>Junta Dresser 36" Acero</t>
  </si>
  <si>
    <t>Válvula de Mariposa 36" (cubicar contra factura)</t>
  </si>
  <si>
    <t>Codos 30" x 45 Acero</t>
  </si>
  <si>
    <t>Reducción 42" x 36" Acero</t>
  </si>
  <si>
    <t>Cruz 42" x 42" Acero</t>
  </si>
  <si>
    <t>Reducción 42" x 30" Acero</t>
  </si>
  <si>
    <t>Válvula de Mariposa 42" (cubicar contra factura)</t>
  </si>
  <si>
    <t>Válvula de Mariposa 30" (cubicar contra factura)</t>
  </si>
  <si>
    <t>Junta Dresser 42" Acero</t>
  </si>
  <si>
    <t>Junta Dresser 30" Acero</t>
  </si>
  <si>
    <t>42" x 20" Acero</t>
  </si>
  <si>
    <t>42" x 12" Acero</t>
  </si>
  <si>
    <t>20" x 20" Acero</t>
  </si>
  <si>
    <t>12" x 12" Acero</t>
  </si>
  <si>
    <t>36" Acero</t>
  </si>
  <si>
    <t>20" Acero</t>
  </si>
  <si>
    <t>12" Acero</t>
  </si>
  <si>
    <t xml:space="preserve">Ø 42" x 10 </t>
  </si>
  <si>
    <t>Ø 36" x  20</t>
  </si>
  <si>
    <t xml:space="preserve">Ø 30" x 10 </t>
  </si>
  <si>
    <t>Ø 30" x  30</t>
  </si>
  <si>
    <t>Tubería de Ø 36"  Acero</t>
  </si>
  <si>
    <t>Codo 36" x 45 Acero</t>
  </si>
  <si>
    <t>Yee de 30" x 30" Acero</t>
  </si>
  <si>
    <t>Reducción de 36" x 30" Acero</t>
  </si>
  <si>
    <t>Válvulas de Compuerta de 12" (cubicar contra factura)</t>
  </si>
  <si>
    <t>Ø 36"  GRP</t>
  </si>
  <si>
    <t>Ø 30" GRP</t>
  </si>
  <si>
    <t>Ø 36" GRP</t>
  </si>
  <si>
    <t>Ø 42" GRP (Presentar factura)</t>
  </si>
  <si>
    <t>Ø 42"  GRP</t>
  </si>
  <si>
    <t>Ø 36"  GRP (Presentar factura)</t>
  </si>
  <si>
    <t>Ø 30"  GRP (Presentar factura)</t>
  </si>
  <si>
    <t>Ø 30" GRP (Presentar factura)</t>
  </si>
  <si>
    <t>Juntas reductoras de:</t>
  </si>
  <si>
    <t xml:space="preserve">Junta reductora de  36" </t>
  </si>
  <si>
    <t>Junta reductora de  42"</t>
  </si>
  <si>
    <t>Junta reductora de  30"</t>
  </si>
  <si>
    <t>3.5.1</t>
  </si>
  <si>
    <t>42"</t>
  </si>
  <si>
    <t>Junta reductora de  36"</t>
  </si>
  <si>
    <t>DIRECCION TECNICA</t>
  </si>
  <si>
    <t>SUPERVISION</t>
  </si>
  <si>
    <t>TOTAL GASTOS INDIRECTOS</t>
  </si>
  <si>
    <t>SUB-TOTAL GENERAL  EN RD$</t>
  </si>
  <si>
    <t>PRESERVACION, MANTENIMIENTO Y CONSERVACION DE CUENCA HIDROGRAFICA</t>
  </si>
  <si>
    <t>ITBIS (18% DE DIRECCIÓN TÉCNICA)SEGÚN NORMA 07-2007 DGII</t>
  </si>
  <si>
    <t>CODIA</t>
  </si>
  <si>
    <t>TOTAL GENERAL A CONTRATAR EN RD$</t>
  </si>
  <si>
    <t>Presupuesto: Reforzamiento del Municipio Santo Domingo Norte desde la Zona Oriental 
Línea de Impulsión de Ø36" GRP, Línea Matriz de Ø42" GRP, Ø36" GRP y Ø30" GRP 
(PLANOS 5, 6, 7 Y 8)</t>
  </si>
  <si>
    <t>Suministro  de Tuberías y Piezas:</t>
  </si>
  <si>
    <t>Tuberías Ø12" PVC SDR-26</t>
  </si>
  <si>
    <t>Válvulas de Ø12" Compuerta, completa</t>
  </si>
  <si>
    <t>Cajas telescópicas</t>
  </si>
  <si>
    <t>Piezas Especiales (Codos, Tees, Yees, etc.)</t>
  </si>
  <si>
    <t>Colocación de Tuberías y Piezas:</t>
  </si>
  <si>
    <t>LINEA DE IMPULSION Ø36"  (E 623+0.15) HASTA DEPOSITO REGULADOR METALICO</t>
  </si>
  <si>
    <t>LINEA MATRIZ Ø30" (E 623+0.15) HASTA DEPOSITO REGULADOR METALICO</t>
  </si>
  <si>
    <t>LINEA MATRIZ DE Ø36" Y Ø30"  DESDE AV. HERMANAS MIRABAL HASTA ENTRADA DE GUARICANO</t>
  </si>
  <si>
    <t>Prueba de tubería de 36" y 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</si>
</sst>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_)"/>
    <numFmt numFmtId="165" formatCode="0.0"/>
    <numFmt numFmtId="166" formatCode="#,##0.0_);\(#,##0.0\)"/>
    <numFmt numFmtId="167" formatCode="_(* #,##0.0000_);_(* \(#,##0.0000\);_(* \-??_);_(@_)"/>
    <numFmt numFmtId="168" formatCode="[$$-409]#,##0.00_);\([$$-409]#,##0.00\)"/>
    <numFmt numFmtId="169" formatCode="&quot;$&quot;\ #,##0.00_);\(&quot;$&quot;\ #,##0.00\)"/>
  </numFmts>
  <fonts count="10"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rgb="FFC00000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0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double"/>
      <right style="thin"/>
      <top style="dotted"/>
      <bottom/>
    </border>
    <border>
      <left style="thin"/>
      <right style="thin"/>
      <top style="dotted"/>
      <bottom/>
    </border>
    <border>
      <left style="double"/>
      <right style="thin"/>
      <top/>
      <bottom style="dotted"/>
    </border>
    <border>
      <left style="thin"/>
      <right style="thin"/>
      <top/>
      <bottom style="dotted"/>
    </border>
    <border>
      <left style="thin"/>
      <right style="double"/>
      <top/>
      <bottom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 style="double"/>
      <top style="dotted"/>
      <bottom/>
    </border>
    <border>
      <left style="thin"/>
      <right style="double"/>
      <top/>
      <bottom style="dotted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double">
        <color indexed="8"/>
      </bottom>
    </border>
    <border>
      <left style="thin"/>
      <right style="thin"/>
      <top style="double"/>
      <bottom style="double">
        <color indexed="8"/>
      </bottom>
    </border>
    <border>
      <left/>
      <right style="thin"/>
      <top style="double"/>
      <bottom style="double"/>
    </border>
    <border>
      <left/>
      <right/>
      <top/>
      <bottom style="double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" fillId="0" borderId="0">
      <alignment/>
      <protection/>
    </xf>
    <xf numFmtId="43" fontId="8" fillId="0" borderId="0" applyFont="0" applyFill="0" applyBorder="0" applyAlignment="0" applyProtection="0"/>
    <xf numFmtId="0" fontId="9" fillId="0" borderId="0" applyFill="0" applyBorder="0" applyAlignment="0" applyProtection="0"/>
  </cellStyleXfs>
  <cellXfs count="183">
    <xf numFmtId="164" fontId="0" fillId="0" borderId="0" xfId="0"/>
    <xf numFmtId="43" fontId="3" fillId="0" borderId="0" xfId="18" applyFont="1" applyAlignment="1">
      <alignment vertical="center"/>
    </xf>
    <xf numFmtId="164" fontId="3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64" fontId="2" fillId="0" borderId="0" xfId="0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164" fontId="3" fillId="0" borderId="2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vertical="center"/>
    </xf>
    <xf numFmtId="164" fontId="2" fillId="0" borderId="4" xfId="0" applyFont="1" applyBorder="1" applyAlignment="1">
      <alignment vertical="center"/>
    </xf>
    <xf numFmtId="164" fontId="3" fillId="0" borderId="4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164" fontId="3" fillId="0" borderId="4" xfId="0" applyFont="1" applyBorder="1" applyAlignment="1">
      <alignment vertical="center"/>
    </xf>
    <xf numFmtId="1" fontId="2" fillId="0" borderId="3" xfId="0" applyNumberFormat="1" applyFont="1" applyBorder="1" applyAlignment="1">
      <alignment horizontal="right" vertical="center"/>
    </xf>
    <xf numFmtId="164" fontId="2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vertical="center" wrapText="1"/>
    </xf>
    <xf numFmtId="164" fontId="3" fillId="0" borderId="4" xfId="0" applyFont="1" applyBorder="1" applyAlignment="1">
      <alignment horizontal="center" vertical="center" wrapText="1"/>
    </xf>
    <xf numFmtId="39" fontId="3" fillId="0" borderId="4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4" fontId="3" fillId="0" borderId="8" xfId="0" applyFont="1" applyBorder="1" applyAlignment="1">
      <alignment vertical="center" wrapText="1"/>
    </xf>
    <xf numFmtId="164" fontId="3" fillId="0" borderId="8" xfId="0" applyFont="1" applyBorder="1" applyAlignment="1">
      <alignment horizontal="center" vertical="center" wrapText="1"/>
    </xf>
    <xf numFmtId="164" fontId="2" fillId="0" borderId="6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right" vertical="center"/>
    </xf>
    <xf numFmtId="164" fontId="3" fillId="0" borderId="10" xfId="0" applyFont="1" applyBorder="1" applyAlignment="1">
      <alignment vertical="center" wrapText="1"/>
    </xf>
    <xf numFmtId="164" fontId="3" fillId="0" borderId="10" xfId="0" applyFont="1" applyBorder="1" applyAlignment="1">
      <alignment horizontal="center" vertical="center"/>
    </xf>
    <xf numFmtId="164" fontId="3" fillId="0" borderId="6" xfId="0" applyFont="1" applyBorder="1" applyAlignment="1">
      <alignment vertical="center" wrapText="1"/>
    </xf>
    <xf numFmtId="164" fontId="3" fillId="0" borderId="10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/>
    </xf>
    <xf numFmtId="39" fontId="3" fillId="0" borderId="6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right" vertical="center"/>
    </xf>
    <xf numFmtId="164" fontId="2" fillId="0" borderId="10" xfId="0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2" fillId="0" borderId="10" xfId="0" applyFont="1" applyBorder="1" applyAlignment="1">
      <alignment vertical="center"/>
    </xf>
    <xf numFmtId="164" fontId="2" fillId="0" borderId="4" xfId="0" applyFont="1" applyBorder="1" applyAlignment="1">
      <alignment horizontal="left" vertical="center"/>
    </xf>
    <xf numFmtId="164" fontId="3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right" vertical="center"/>
    </xf>
    <xf numFmtId="164" fontId="2" fillId="0" borderId="10" xfId="0" applyFont="1" applyBorder="1" applyAlignment="1">
      <alignment horizontal="left" vertical="center"/>
    </xf>
    <xf numFmtId="164" fontId="3" fillId="0" borderId="0" xfId="0" applyFont="1" applyAlignment="1">
      <alignment horizontal="right" vertical="center"/>
    </xf>
    <xf numFmtId="39" fontId="3" fillId="0" borderId="2" xfId="0" applyNumberFormat="1" applyFont="1" applyBorder="1" applyAlignment="1">
      <alignment horizontal="right" vertical="center" wrapText="1"/>
    </xf>
    <xf numFmtId="39" fontId="3" fillId="0" borderId="4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39" fontId="3" fillId="0" borderId="8" xfId="0" applyNumberFormat="1" applyFont="1" applyBorder="1" applyAlignment="1">
      <alignment horizontal="right" vertical="center" wrapText="1"/>
    </xf>
    <xf numFmtId="39" fontId="3" fillId="0" borderId="6" xfId="0" applyNumberFormat="1" applyFont="1" applyBorder="1" applyAlignment="1">
      <alignment horizontal="right" vertical="center" wrapText="1"/>
    </xf>
    <xf numFmtId="39" fontId="3" fillId="0" borderId="10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3" fontId="3" fillId="0" borderId="4" xfId="18" applyFont="1" applyBorder="1" applyAlignment="1">
      <alignment horizontal="right" vertical="center" wrapText="1"/>
    </xf>
    <xf numFmtId="43" fontId="3" fillId="0" borderId="10" xfId="18" applyFont="1" applyBorder="1" applyAlignment="1">
      <alignment horizontal="right" vertical="center" wrapText="1"/>
    </xf>
    <xf numFmtId="39" fontId="3" fillId="2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3" fontId="3" fillId="0" borderId="4" xfId="18" applyFont="1" applyBorder="1" applyAlignment="1">
      <alignment horizontal="center" vertical="center" wrapText="1"/>
    </xf>
    <xf numFmtId="43" fontId="3" fillId="0" borderId="10" xfId="18" applyFont="1" applyBorder="1" applyAlignment="1">
      <alignment horizontal="center" vertical="center" wrapText="1"/>
    </xf>
    <xf numFmtId="39" fontId="3" fillId="0" borderId="11" xfId="0" applyNumberFormat="1" applyFont="1" applyBorder="1" applyAlignment="1">
      <alignment horizontal="right" vertical="center" wrapText="1"/>
    </xf>
    <xf numFmtId="39" fontId="3" fillId="0" borderId="12" xfId="0" applyNumberFormat="1" applyFont="1" applyBorder="1" applyAlignment="1">
      <alignment horizontal="right" vertical="center" wrapText="1"/>
    </xf>
    <xf numFmtId="39" fontId="2" fillId="0" borderId="12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vertical="center" wrapText="1"/>
    </xf>
    <xf numFmtId="39" fontId="2" fillId="0" borderId="14" xfId="0" applyNumberFormat="1" applyFont="1" applyBorder="1" applyAlignment="1">
      <alignment horizontal="right" vertical="center" wrapText="1"/>
    </xf>
    <xf numFmtId="39" fontId="2" fillId="0" borderId="13" xfId="0" applyNumberFormat="1" applyFont="1" applyBorder="1" applyAlignment="1">
      <alignment horizontal="right" vertical="center" wrapText="1"/>
    </xf>
    <xf numFmtId="39" fontId="2" fillId="0" borderId="15" xfId="0" applyNumberFormat="1" applyFont="1" applyBorder="1" applyAlignment="1">
      <alignment horizontal="right" vertical="center" wrapText="1"/>
    </xf>
    <xf numFmtId="39" fontId="3" fillId="0" borderId="15" xfId="0" applyNumberFormat="1" applyFont="1" applyBorder="1" applyAlignment="1">
      <alignment horizontal="right" vertical="center" wrapText="1"/>
    </xf>
    <xf numFmtId="39" fontId="3" fillId="0" borderId="14" xfId="0" applyNumberFormat="1" applyFont="1" applyBorder="1" applyAlignment="1">
      <alignment horizontal="right" vertical="center" wrapText="1"/>
    </xf>
    <xf numFmtId="39" fontId="2" fillId="0" borderId="11" xfId="0" applyNumberFormat="1" applyFont="1" applyBorder="1" applyAlignment="1">
      <alignment horizontal="right" vertical="center" wrapText="1"/>
    </xf>
    <xf numFmtId="164" fontId="3" fillId="0" borderId="12" xfId="0" applyFont="1" applyBorder="1" applyAlignment="1">
      <alignment horizontal="right" vertical="center" wrapText="1"/>
    </xf>
    <xf numFmtId="39" fontId="6" fillId="0" borderId="4" xfId="0" applyNumberFormat="1" applyFont="1" applyBorder="1" applyAlignment="1">
      <alignment horizontal="right" vertical="center" wrapText="1"/>
    </xf>
    <xf numFmtId="39" fontId="6" fillId="0" borderId="2" xfId="0" applyNumberFormat="1" applyFont="1" applyBorder="1" applyAlignment="1">
      <alignment horizontal="right" vertical="center" wrapText="1"/>
    </xf>
    <xf numFmtId="164" fontId="2" fillId="0" borderId="8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right" vertical="center"/>
    </xf>
    <xf numFmtId="165" fontId="3" fillId="3" borderId="16" xfId="0" applyNumberFormat="1" applyFont="1" applyFill="1" applyBorder="1" applyAlignment="1">
      <alignment horizontal="right" vertical="center"/>
    </xf>
    <xf numFmtId="164" fontId="2" fillId="3" borderId="17" xfId="0" applyFont="1" applyFill="1" applyBorder="1" applyAlignment="1">
      <alignment horizontal="left" vertical="center"/>
    </xf>
    <xf numFmtId="39" fontId="2" fillId="3" borderId="17" xfId="0" applyNumberFormat="1" applyFont="1" applyFill="1" applyBorder="1" applyAlignment="1">
      <alignment horizontal="right" vertical="center" wrapText="1"/>
    </xf>
    <xf numFmtId="164" fontId="2" fillId="3" borderId="17" xfId="0" applyFont="1" applyFill="1" applyBorder="1" applyAlignment="1">
      <alignment horizontal="center" vertical="center"/>
    </xf>
    <xf numFmtId="39" fontId="3" fillId="3" borderId="17" xfId="0" applyNumberFormat="1" applyFont="1" applyFill="1" applyBorder="1" applyAlignment="1">
      <alignment horizontal="right" vertical="center" wrapText="1"/>
    </xf>
    <xf numFmtId="39" fontId="2" fillId="3" borderId="18" xfId="0" applyNumberFormat="1" applyFont="1" applyFill="1" applyBorder="1" applyAlignment="1">
      <alignment horizontal="right" vertical="center" wrapText="1"/>
    </xf>
    <xf numFmtId="164" fontId="2" fillId="3" borderId="16" xfId="0" applyFont="1" applyFill="1" applyBorder="1" applyAlignment="1">
      <alignment horizontal="left" vertical="center"/>
    </xf>
    <xf numFmtId="164" fontId="2" fillId="3" borderId="17" xfId="0" applyFont="1" applyFill="1" applyBorder="1" applyAlignment="1">
      <alignment horizontal="right" vertical="center" wrapText="1"/>
    </xf>
    <xf numFmtId="164" fontId="2" fillId="3" borderId="17" xfId="0" applyFont="1" applyFill="1" applyBorder="1" applyAlignment="1">
      <alignment horizontal="left" vertical="center" wrapText="1"/>
    </xf>
    <xf numFmtId="165" fontId="2" fillId="3" borderId="16" xfId="0" applyNumberFormat="1" applyFont="1" applyFill="1" applyBorder="1" applyAlignment="1">
      <alignment horizontal="center" vertical="center"/>
    </xf>
    <xf numFmtId="164" fontId="2" fillId="3" borderId="18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6" fontId="3" fillId="3" borderId="16" xfId="22" applyNumberFormat="1" applyFont="1" applyFill="1" applyBorder="1" applyAlignment="1">
      <alignment horizontal="right"/>
      <protection/>
    </xf>
    <xf numFmtId="39" fontId="3" fillId="3" borderId="17" xfId="22" applyFont="1" applyFill="1" applyBorder="1" applyAlignment="1">
      <alignment horizontal="center"/>
      <protection/>
    </xf>
    <xf numFmtId="43" fontId="3" fillId="3" borderId="17" xfId="23" applyFont="1" applyFill="1" applyBorder="1" applyProtection="1">
      <protection/>
    </xf>
    <xf numFmtId="168" fontId="2" fillId="3" borderId="17" xfId="22" applyNumberFormat="1" applyFont="1" applyFill="1" applyBorder="1" applyAlignment="1">
      <alignment horizontal="right"/>
      <protection/>
    </xf>
    <xf numFmtId="43" fontId="2" fillId="3" borderId="18" xfId="23" applyFont="1" applyFill="1" applyBorder="1" applyAlignment="1" applyProtection="1">
      <alignment horizontal="right"/>
      <protection/>
    </xf>
    <xf numFmtId="39" fontId="2" fillId="0" borderId="0" xfId="22" applyFont="1">
      <alignment/>
      <protection/>
    </xf>
    <xf numFmtId="166" fontId="3" fillId="0" borderId="1" xfId="22" applyNumberFormat="1" applyFont="1" applyBorder="1" applyAlignment="1">
      <alignment horizontal="right"/>
      <protection/>
    </xf>
    <xf numFmtId="39" fontId="3" fillId="0" borderId="2" xfId="22" applyFont="1" applyBorder="1">
      <alignment/>
      <protection/>
    </xf>
    <xf numFmtId="39" fontId="3" fillId="0" borderId="2" xfId="22" applyFont="1" applyBorder="1" applyAlignment="1">
      <alignment horizontal="right"/>
      <protection/>
    </xf>
    <xf numFmtId="39" fontId="3" fillId="0" borderId="2" xfId="22" applyFont="1" applyBorder="1" applyAlignment="1">
      <alignment horizontal="center"/>
      <protection/>
    </xf>
    <xf numFmtId="43" fontId="3" fillId="0" borderId="2" xfId="23" applyFont="1" applyFill="1" applyBorder="1" applyProtection="1">
      <protection/>
    </xf>
    <xf numFmtId="43" fontId="3" fillId="0" borderId="11" xfId="23" applyFont="1" applyFill="1" applyBorder="1" applyAlignment="1" applyProtection="1">
      <alignment horizontal="right"/>
      <protection/>
    </xf>
    <xf numFmtId="164" fontId="3" fillId="0" borderId="2" xfId="22" applyNumberFormat="1" applyFont="1" applyBorder="1" applyAlignment="1">
      <alignment horizontal="left" vertical="center" indent="1"/>
      <protection/>
    </xf>
    <xf numFmtId="10" fontId="3" fillId="0" borderId="2" xfId="22" applyNumberFormat="1" applyFont="1" applyBorder="1" applyAlignment="1">
      <alignment horizontal="center" vertical="center"/>
      <protection/>
    </xf>
    <xf numFmtId="39" fontId="2" fillId="0" borderId="2" xfId="22" applyFont="1" applyBorder="1" applyAlignment="1">
      <alignment horizontal="center"/>
      <protection/>
    </xf>
    <xf numFmtId="43" fontId="2" fillId="0" borderId="0" xfId="23" applyFont="1" applyFill="1" applyBorder="1"/>
    <xf numFmtId="39" fontId="3" fillId="0" borderId="0" xfId="22" applyFont="1" applyAlignment="1">
      <alignment vertical="center"/>
      <protection/>
    </xf>
    <xf numFmtId="165" fontId="3" fillId="3" borderId="16" xfId="22" applyNumberFormat="1" applyFont="1" applyFill="1" applyBorder="1" applyAlignment="1">
      <alignment horizontal="right"/>
      <protection/>
    </xf>
    <xf numFmtId="39" fontId="2" fillId="3" borderId="19" xfId="22" applyFont="1" applyFill="1" applyBorder="1" applyAlignment="1">
      <alignment vertical="center"/>
      <protection/>
    </xf>
    <xf numFmtId="39" fontId="2" fillId="3" borderId="17" xfId="22" applyFont="1" applyFill="1" applyBorder="1" applyAlignment="1">
      <alignment horizontal="center"/>
      <protection/>
    </xf>
    <xf numFmtId="39" fontId="2" fillId="3" borderId="17" xfId="22" applyFont="1" applyFill="1" applyBorder="1" applyAlignment="1">
      <alignment horizontal="center" vertical="center"/>
      <protection/>
    </xf>
    <xf numFmtId="43" fontId="2" fillId="3" borderId="17" xfId="23" applyFont="1" applyFill="1" applyBorder="1" applyAlignment="1" applyProtection="1">
      <alignment horizontal="right" vertical="center"/>
      <protection/>
    </xf>
    <xf numFmtId="169" fontId="2" fillId="3" borderId="19" xfId="22" applyNumberFormat="1" applyFont="1" applyFill="1" applyBorder="1" applyAlignment="1">
      <alignment vertical="center"/>
      <protection/>
    </xf>
    <xf numFmtId="43" fontId="2" fillId="3" borderId="18" xfId="23" applyFont="1" applyFill="1" applyBorder="1" applyAlignment="1" applyProtection="1">
      <alignment vertical="center"/>
      <protection/>
    </xf>
    <xf numFmtId="165" fontId="3" fillId="4" borderId="16" xfId="22" applyNumberFormat="1" applyFont="1" applyFill="1" applyBorder="1" applyAlignment="1">
      <alignment horizontal="right"/>
      <protection/>
    </xf>
    <xf numFmtId="164" fontId="2" fillId="4" borderId="17" xfId="22" applyNumberFormat="1" applyFont="1" applyFill="1" applyBorder="1" applyAlignment="1">
      <alignment vertical="center"/>
      <protection/>
    </xf>
    <xf numFmtId="39" fontId="2" fillId="4" borderId="17" xfId="22" applyFont="1" applyFill="1" applyBorder="1" applyAlignment="1">
      <alignment horizontal="center" vertical="center"/>
      <protection/>
    </xf>
    <xf numFmtId="43" fontId="2" fillId="4" borderId="17" xfId="23" applyFont="1" applyFill="1" applyBorder="1" applyAlignment="1" applyProtection="1">
      <alignment horizontal="right" vertical="center"/>
      <protection/>
    </xf>
    <xf numFmtId="169" fontId="2" fillId="4" borderId="17" xfId="22" applyNumberFormat="1" applyFont="1" applyFill="1" applyBorder="1" applyAlignment="1">
      <alignment vertical="center"/>
      <protection/>
    </xf>
    <xf numFmtId="43" fontId="2" fillId="4" borderId="18" xfId="23" applyFont="1" applyFill="1" applyBorder="1" applyAlignment="1" applyProtection="1">
      <alignment vertical="center"/>
      <protection/>
    </xf>
    <xf numFmtId="165" fontId="3" fillId="3" borderId="20" xfId="22" applyNumberFormat="1" applyFont="1" applyFill="1" applyBorder="1" applyAlignment="1">
      <alignment horizontal="right"/>
      <protection/>
    </xf>
    <xf numFmtId="164" fontId="2" fillId="3" borderId="21" xfId="22" applyNumberFormat="1" applyFont="1" applyFill="1" applyBorder="1" applyAlignment="1">
      <alignment vertical="center"/>
      <protection/>
    </xf>
    <xf numFmtId="39" fontId="2" fillId="3" borderId="21" xfId="22" applyFont="1" applyFill="1" applyBorder="1" applyAlignment="1">
      <alignment horizontal="center" vertical="center"/>
      <protection/>
    </xf>
    <xf numFmtId="43" fontId="2" fillId="3" borderId="21" xfId="23" applyFont="1" applyFill="1" applyBorder="1" applyAlignment="1" applyProtection="1">
      <alignment horizontal="right" vertical="center"/>
      <protection/>
    </xf>
    <xf numFmtId="169" fontId="2" fillId="3" borderId="22" xfId="22" applyNumberFormat="1" applyFont="1" applyFill="1" applyBorder="1" applyAlignment="1">
      <alignment vertical="center"/>
      <protection/>
    </xf>
    <xf numFmtId="43" fontId="2" fillId="3" borderId="23" xfId="23" applyFont="1" applyFill="1" applyBorder="1" applyAlignment="1" applyProtection="1">
      <alignment vertical="center"/>
      <protection/>
    </xf>
    <xf numFmtId="166" fontId="3" fillId="0" borderId="16" xfId="22" applyNumberFormat="1" applyFont="1" applyBorder="1" applyAlignment="1">
      <alignment horizontal="right"/>
      <protection/>
    </xf>
    <xf numFmtId="164" fontId="3" fillId="0" borderId="17" xfId="22" applyNumberFormat="1" applyFont="1" applyBorder="1" applyAlignment="1">
      <alignment horizontal="left" vertical="center" indent="1"/>
      <protection/>
    </xf>
    <xf numFmtId="10" fontId="3" fillId="0" borderId="17" xfId="22" applyNumberFormat="1" applyFont="1" applyBorder="1" applyAlignment="1">
      <alignment horizontal="center" vertical="center"/>
      <protection/>
    </xf>
    <xf numFmtId="39" fontId="3" fillId="0" borderId="17" xfId="22" applyFont="1" applyBorder="1" applyAlignment="1">
      <alignment horizontal="center"/>
      <protection/>
    </xf>
    <xf numFmtId="43" fontId="3" fillId="0" borderId="17" xfId="23" applyFont="1" applyFill="1" applyBorder="1" applyProtection="1">
      <protection/>
    </xf>
    <xf numFmtId="39" fontId="3" fillId="0" borderId="17" xfId="22" applyFont="1" applyBorder="1" applyAlignment="1">
      <alignment horizontal="right"/>
      <protection/>
    </xf>
    <xf numFmtId="43" fontId="2" fillId="0" borderId="18" xfId="23" applyFont="1" applyFill="1" applyBorder="1" applyAlignment="1" applyProtection="1">
      <alignment horizontal="right"/>
      <protection/>
    </xf>
    <xf numFmtId="164" fontId="2" fillId="3" borderId="21" xfId="22" applyNumberFormat="1" applyFont="1" applyFill="1" applyBorder="1" applyAlignment="1">
      <alignment vertical="center" wrapText="1"/>
      <protection/>
    </xf>
    <xf numFmtId="9" fontId="3" fillId="3" borderId="21" xfId="15" applyFont="1" applyFill="1" applyBorder="1" applyAlignment="1" applyProtection="1">
      <alignment horizontal="center" vertical="center"/>
      <protection/>
    </xf>
    <xf numFmtId="164" fontId="2" fillId="3" borderId="21" xfId="22" applyNumberFormat="1" applyFont="1" applyFill="1" applyBorder="1" applyAlignment="1">
      <alignment horizontal="left" vertical="center"/>
      <protection/>
    </xf>
    <xf numFmtId="164" fontId="4" fillId="0" borderId="16" xfId="0" applyFont="1" applyBorder="1" applyAlignment="1">
      <alignment horizontal="fill" vertical="center" wrapText="1"/>
    </xf>
    <xf numFmtId="164" fontId="5" fillId="0" borderId="17" xfId="0" applyFont="1" applyBorder="1" applyAlignment="1">
      <alignment vertical="center" wrapText="1"/>
    </xf>
    <xf numFmtId="10" fontId="4" fillId="0" borderId="17" xfId="15" applyNumberFormat="1" applyFont="1" applyFill="1" applyBorder="1" applyAlignment="1" applyProtection="1">
      <alignment vertical="center" wrapText="1"/>
      <protection/>
    </xf>
    <xf numFmtId="164" fontId="4" fillId="0" borderId="17" xfId="0" applyFont="1" applyBorder="1" applyAlignment="1">
      <alignment vertical="center" wrapText="1"/>
    </xf>
    <xf numFmtId="49" fontId="2" fillId="5" borderId="24" xfId="0" applyNumberFormat="1" applyFont="1" applyFill="1" applyBorder="1" applyAlignment="1">
      <alignment horizontal="right" vertical="center" wrapText="1"/>
    </xf>
    <xf numFmtId="164" fontId="2" fillId="3" borderId="25" xfId="0" applyFont="1" applyFill="1" applyBorder="1" applyAlignment="1">
      <alignment vertical="center" wrapText="1"/>
    </xf>
    <xf numFmtId="10" fontId="3" fillId="5" borderId="25" xfId="15" applyNumberFormat="1" applyFont="1" applyFill="1" applyBorder="1" applyAlignment="1" applyProtection="1">
      <alignment horizontal="center" vertical="center" wrapText="1"/>
      <protection/>
    </xf>
    <xf numFmtId="0" fontId="2" fillId="5" borderId="25" xfId="0" applyNumberFormat="1" applyFont="1" applyFill="1" applyBorder="1" applyAlignment="1">
      <alignment horizontal="center" vertical="center" wrapText="1"/>
    </xf>
    <xf numFmtId="0" fontId="2" fillId="5" borderId="25" xfId="0" applyNumberFormat="1" applyFont="1" applyFill="1" applyBorder="1" applyAlignment="1">
      <alignment vertical="center" wrapText="1"/>
    </xf>
    <xf numFmtId="43" fontId="2" fillId="5" borderId="25" xfId="24" applyNumberFormat="1" applyFont="1" applyFill="1" applyBorder="1" applyAlignment="1" applyProtection="1">
      <alignment horizontal="right" vertical="center" wrapText="1"/>
      <protection/>
    </xf>
    <xf numFmtId="43" fontId="2" fillId="0" borderId="11" xfId="23" applyFont="1" applyFill="1" applyBorder="1" applyAlignment="1" applyProtection="1">
      <alignment horizontal="right"/>
      <protection/>
    </xf>
    <xf numFmtId="164" fontId="2" fillId="3" borderId="17" xfId="22" applyNumberFormat="1" applyFont="1" applyFill="1" applyBorder="1" applyAlignment="1">
      <alignment horizontal="left" vertical="center"/>
      <protection/>
    </xf>
    <xf numFmtId="9" fontId="3" fillId="3" borderId="17" xfId="15" applyFont="1" applyFill="1" applyBorder="1" applyAlignment="1" applyProtection="1">
      <alignment horizontal="center" vertical="center"/>
      <protection/>
    </xf>
    <xf numFmtId="10" fontId="3" fillId="3" borderId="17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/>
    <xf numFmtId="39" fontId="2" fillId="4" borderId="17" xfId="22" applyFont="1" applyFill="1" applyBorder="1" applyAlignment="1">
      <alignment vertical="center"/>
      <protection/>
    </xf>
    <xf numFmtId="39" fontId="2" fillId="4" borderId="17" xfId="22" applyFont="1" applyFill="1" applyBorder="1" applyAlignment="1">
      <alignment horizontal="right" vertical="center"/>
      <protection/>
    </xf>
    <xf numFmtId="169" fontId="2" fillId="4" borderId="19" xfId="22" applyNumberFormat="1" applyFont="1" applyFill="1" applyBorder="1" applyAlignment="1">
      <alignment vertical="center"/>
      <protection/>
    </xf>
    <xf numFmtId="164" fontId="3" fillId="0" borderId="0" xfId="22" applyNumberFormat="1" applyFont="1" applyAlignment="1">
      <alignment vertical="center"/>
      <protection/>
    </xf>
    <xf numFmtId="164" fontId="2" fillId="3" borderId="17" xfId="22" applyNumberFormat="1" applyFont="1" applyFill="1" applyBorder="1" applyAlignment="1">
      <alignment vertical="center"/>
      <protection/>
    </xf>
    <xf numFmtId="39" fontId="2" fillId="3" borderId="17" xfId="22" applyFont="1" applyFill="1" applyBorder="1" applyAlignment="1">
      <alignment horizontal="right" vertical="center"/>
      <protection/>
    </xf>
    <xf numFmtId="165" fontId="3" fillId="0" borderId="0" xfId="22" applyNumberFormat="1" applyFont="1" applyAlignment="1">
      <alignment horizontal="right"/>
      <protection/>
    </xf>
    <xf numFmtId="164" fontId="3" fillId="0" borderId="0" xfId="22" applyNumberFormat="1" applyFont="1" applyAlignment="1">
      <alignment horizontal="center" vertical="center"/>
      <protection/>
    </xf>
    <xf numFmtId="43" fontId="3" fillId="0" borderId="0" xfId="23" applyFont="1" applyFill="1" applyAlignment="1" applyProtection="1">
      <alignment vertical="center"/>
      <protection/>
    </xf>
    <xf numFmtId="43" fontId="3" fillId="0" borderId="0" xfId="23" applyFont="1" applyAlignment="1">
      <alignment vertical="center"/>
    </xf>
    <xf numFmtId="39" fontId="3" fillId="2" borderId="6" xfId="0" applyNumberFormat="1" applyFont="1" applyFill="1" applyBorder="1" applyAlignment="1">
      <alignment horizontal="right" vertical="center" wrapText="1"/>
    </xf>
    <xf numFmtId="39" fontId="3" fillId="2" borderId="10" xfId="0" applyNumberFormat="1" applyFont="1" applyFill="1" applyBorder="1" applyAlignment="1">
      <alignment horizontal="right" vertical="center" wrapText="1"/>
    </xf>
    <xf numFmtId="37" fontId="2" fillId="0" borderId="3" xfId="22" applyNumberFormat="1" applyFont="1" applyFill="1" applyBorder="1" applyAlignment="1">
      <alignment horizontal="right" vertical="center"/>
      <protection/>
    </xf>
    <xf numFmtId="39" fontId="2" fillId="0" borderId="4" xfId="22" applyFont="1" applyFill="1" applyBorder="1" applyAlignment="1">
      <alignment vertical="center" wrapText="1"/>
      <protection/>
    </xf>
    <xf numFmtId="39" fontId="3" fillId="0" borderId="4" xfId="22" applyFont="1" applyFill="1" applyBorder="1" applyAlignment="1">
      <alignment horizontal="right" vertical="center" wrapText="1"/>
      <protection/>
    </xf>
    <xf numFmtId="39" fontId="3" fillId="0" borderId="4" xfId="22" applyFont="1" applyFill="1" applyBorder="1" applyAlignment="1">
      <alignment horizontal="center" vertical="center"/>
      <protection/>
    </xf>
    <xf numFmtId="43" fontId="3" fillId="0" borderId="4" xfId="23" applyFont="1" applyFill="1" applyBorder="1" applyAlignment="1" applyProtection="1">
      <alignment vertical="center"/>
      <protection/>
    </xf>
    <xf numFmtId="39" fontId="3" fillId="0" borderId="4" xfId="22" applyFont="1" applyFill="1" applyBorder="1" applyAlignment="1">
      <alignment horizontal="right" vertical="center"/>
      <protection/>
    </xf>
    <xf numFmtId="43" fontId="2" fillId="0" borderId="12" xfId="23" applyFont="1" applyFill="1" applyBorder="1" applyAlignment="1" applyProtection="1">
      <alignment horizontal="right" vertical="center"/>
      <protection/>
    </xf>
    <xf numFmtId="39" fontId="2" fillId="0" borderId="0" xfId="22" applyFont="1" applyFill="1">
      <alignment/>
      <protection/>
    </xf>
    <xf numFmtId="166" fontId="3" fillId="0" borderId="3" xfId="22" applyNumberFormat="1" applyFont="1" applyFill="1" applyBorder="1" applyAlignment="1">
      <alignment horizontal="right" vertical="center"/>
      <protection/>
    </xf>
    <xf numFmtId="39" fontId="3" fillId="0" borderId="4" xfId="22" applyFont="1" applyFill="1" applyBorder="1" applyAlignment="1">
      <alignment vertical="center"/>
      <protection/>
    </xf>
    <xf numFmtId="43" fontId="3" fillId="0" borderId="12" xfId="23" applyFont="1" applyFill="1" applyBorder="1" applyAlignment="1" applyProtection="1">
      <alignment horizontal="right" vertical="center"/>
      <protection/>
    </xf>
    <xf numFmtId="166" fontId="3" fillId="0" borderId="7" xfId="22" applyNumberFormat="1" applyFont="1" applyFill="1" applyBorder="1" applyAlignment="1">
      <alignment horizontal="right" vertical="center"/>
      <protection/>
    </xf>
    <xf numFmtId="39" fontId="3" fillId="0" borderId="8" xfId="22" applyFont="1" applyFill="1" applyBorder="1" applyAlignment="1">
      <alignment vertical="center"/>
      <protection/>
    </xf>
    <xf numFmtId="39" fontId="3" fillId="0" borderId="8" xfId="22" applyFont="1" applyFill="1" applyBorder="1" applyAlignment="1">
      <alignment horizontal="right" vertical="center" wrapText="1"/>
      <protection/>
    </xf>
    <xf numFmtId="39" fontId="3" fillId="0" borderId="8" xfId="22" applyFont="1" applyFill="1" applyBorder="1" applyAlignment="1">
      <alignment horizontal="center" vertical="center"/>
      <protection/>
    </xf>
    <xf numFmtId="43" fontId="3" fillId="0" borderId="8" xfId="23" applyFont="1" applyFill="1" applyBorder="1" applyAlignment="1" applyProtection="1">
      <alignment vertical="center"/>
      <protection/>
    </xf>
    <xf numFmtId="39" fontId="3" fillId="0" borderId="8" xfId="22" applyFont="1" applyFill="1" applyBorder="1" applyAlignment="1">
      <alignment horizontal="right" vertical="center"/>
      <protection/>
    </xf>
    <xf numFmtId="43" fontId="3" fillId="0" borderId="14" xfId="23" applyFont="1" applyFill="1" applyBorder="1" applyAlignment="1" applyProtection="1">
      <alignment horizontal="right" vertical="center"/>
      <protection/>
    </xf>
    <xf numFmtId="39" fontId="2" fillId="3" borderId="19" xfId="22" applyFont="1" applyFill="1" applyBorder="1" applyAlignment="1">
      <alignment horizontal="left"/>
      <protection/>
    </xf>
    <xf numFmtId="39" fontId="2" fillId="3" borderId="26" xfId="22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center" vertical="center" wrapText="1"/>
    </xf>
    <xf numFmtId="164" fontId="2" fillId="0" borderId="27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 10" xfId="20"/>
    <cellStyle name="Millares 10" xfId="21"/>
    <cellStyle name="Normal 2 2" xfId="22"/>
    <cellStyle name="Millares 2 2" xfId="23"/>
    <cellStyle name="Millares 8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elle.rios\AppData\Local\Microsoft\Windows\INetCache\Content.Outlook\0N3231BK\REFORZAMIENTO%20DEL%20MUNICIPIO%20STO.%20DGO.NORTE%20DESDE%20LA%20ZONA%20ORIENTAL%20(PLANOS%203%20%20AL%208)(NOV%20201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(2)"/>
      <sheetName val="ANALISIS DE ACERO"/>
      <sheetName val="PRESUPUESTO(E109+0 A E256+4.15)"/>
      <sheetName val="PRESUPUESTO( E 00 A E 109+00) "/>
      <sheetName val="PRESUPUESTO LINEA DE IMPULSION"/>
      <sheetName val="PRESUPUESTO"/>
      <sheetName val="ANALISIS "/>
      <sheetName val="TABLA POT. SAN y POT."/>
      <sheetName val="ANALISIS ADICIONALES"/>
    </sheetNames>
    <sheetDataSet>
      <sheetData sheetId="0"/>
      <sheetData sheetId="1"/>
      <sheetData sheetId="2"/>
      <sheetData sheetId="3"/>
      <sheetData sheetId="4"/>
      <sheetData sheetId="5"/>
      <sheetData sheetId="6">
        <row r="350">
          <cell r="F350">
            <v>19021.82</v>
          </cell>
        </row>
      </sheetData>
      <sheetData sheetId="7">
        <row r="27">
          <cell r="D27">
            <v>463.65</v>
          </cell>
          <cell r="J27">
            <v>1473.247875</v>
          </cell>
          <cell r="K27">
            <v>111.3919125</v>
          </cell>
          <cell r="L27">
            <v>753.2133552715201</v>
          </cell>
          <cell r="M27">
            <v>172.4778</v>
          </cell>
          <cell r="N27">
            <v>1122.8958256470241</v>
          </cell>
        </row>
        <row r="48">
          <cell r="D48">
            <v>463.65</v>
          </cell>
          <cell r="J48">
            <v>1233.3089999999997</v>
          </cell>
          <cell r="K48">
            <v>90.8754</v>
          </cell>
          <cell r="L48">
            <v>719.7651227579997</v>
          </cell>
          <cell r="M48">
            <v>116.83979999999998</v>
          </cell>
          <cell r="N48">
            <v>794.1834904146001</v>
          </cell>
        </row>
        <row r="58">
          <cell r="D58">
            <v>1717</v>
          </cell>
          <cell r="J58">
            <v>6250.9102</v>
          </cell>
          <cell r="K58">
            <v>444.44545</v>
          </cell>
          <cell r="L58">
            <v>2738.6017502543996</v>
          </cell>
          <cell r="M58">
            <v>516.1302</v>
          </cell>
          <cell r="N58">
            <v>5125.142034669281</v>
          </cell>
        </row>
        <row r="67">
          <cell r="D67">
            <v>2094.1</v>
          </cell>
        </row>
        <row r="68">
          <cell r="D68">
            <v>543</v>
          </cell>
        </row>
        <row r="70">
          <cell r="D70">
            <v>2637.1</v>
          </cell>
          <cell r="J70">
            <v>8098.38275</v>
          </cell>
          <cell r="K70">
            <v>609.535525</v>
          </cell>
          <cell r="L70">
            <v>4244.87555037568</v>
          </cell>
          <cell r="M70">
            <v>721.0899</v>
          </cell>
          <cell r="N70">
            <v>5790.740084511615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A5C36-7949-4893-91D6-8AE377528F68}">
  <sheetPr transitionEvaluation="1" transitionEntry="1"/>
  <dimension ref="A1:G367"/>
  <sheetViews>
    <sheetView showGridLines="0" showZeros="0" tabSelected="1" view="pageBreakPreview" zoomScale="75" zoomScaleSheetLayoutView="75" workbookViewId="0" topLeftCell="A358">
      <selection activeCell="I362" sqref="I362"/>
    </sheetView>
  </sheetViews>
  <sheetFormatPr defaultColWidth="12.6640625" defaultRowHeight="15" customHeight="1"/>
  <cols>
    <col min="1" max="1" width="8.77734375" style="3" customWidth="1"/>
    <col min="2" max="2" width="49.3359375" style="2" customWidth="1"/>
    <col min="3" max="3" width="11.77734375" style="45" customWidth="1"/>
    <col min="4" max="4" width="7.99609375" style="86" customWidth="1"/>
    <col min="5" max="5" width="20.6640625" style="45" customWidth="1"/>
    <col min="6" max="6" width="18.21484375" style="2" customWidth="1"/>
    <col min="7" max="7" width="17.77734375" style="2" customWidth="1"/>
    <col min="8" max="16384" width="12.6640625" style="2" customWidth="1"/>
  </cols>
  <sheetData>
    <row r="1" spans="1:7" ht="23.25" customHeight="1">
      <c r="A1" s="180" t="s">
        <v>155</v>
      </c>
      <c r="B1" s="180"/>
      <c r="C1" s="180"/>
      <c r="D1" s="180"/>
      <c r="E1" s="180"/>
      <c r="F1" s="180"/>
      <c r="G1" s="180"/>
    </row>
    <row r="2" spans="1:7" ht="23.25" customHeight="1">
      <c r="A2" s="180" t="s">
        <v>156</v>
      </c>
      <c r="B2" s="180"/>
      <c r="C2" s="180"/>
      <c r="D2" s="180"/>
      <c r="E2" s="180"/>
      <c r="F2" s="180"/>
      <c r="G2" s="180"/>
    </row>
    <row r="3" spans="1:7" ht="23.25" customHeight="1">
      <c r="A3" s="180" t="s">
        <v>0</v>
      </c>
      <c r="B3" s="180"/>
      <c r="C3" s="180"/>
      <c r="D3" s="180"/>
      <c r="E3" s="180"/>
      <c r="F3" s="180"/>
      <c r="G3" s="180"/>
    </row>
    <row r="4" spans="1:7" ht="15" customHeight="1">
      <c r="A4" s="4"/>
      <c r="B4" s="5"/>
      <c r="C4" s="5"/>
      <c r="D4" s="85"/>
      <c r="E4" s="5"/>
      <c r="F4" s="5"/>
      <c r="G4" s="6"/>
    </row>
    <row r="5" spans="1:7" ht="15" customHeight="1">
      <c r="A5" s="86"/>
      <c r="B5" s="86"/>
      <c r="C5" s="86"/>
      <c r="E5" s="86"/>
      <c r="F5" s="86"/>
      <c r="G5" s="86"/>
    </row>
    <row r="6" spans="1:7" ht="64.5" customHeight="1">
      <c r="A6" s="181" t="s">
        <v>214</v>
      </c>
      <c r="B6" s="181"/>
      <c r="C6" s="181"/>
      <c r="D6" s="181"/>
      <c r="E6" s="181"/>
      <c r="F6" s="181"/>
      <c r="G6" s="181"/>
    </row>
    <row r="7" spans="1:7" ht="15" customHeight="1" thickBot="1">
      <c r="A7" s="182"/>
      <c r="B7" s="182"/>
      <c r="C7" s="182"/>
      <c r="D7" s="182"/>
      <c r="E7" s="182"/>
      <c r="F7" s="182"/>
      <c r="G7" s="182"/>
    </row>
    <row r="8" spans="1:7" ht="19.5" customHeight="1" thickBot="1" thickTop="1">
      <c r="A8" s="83" t="s">
        <v>1</v>
      </c>
      <c r="B8" s="77" t="s">
        <v>2</v>
      </c>
      <c r="C8" s="77" t="s">
        <v>3</v>
      </c>
      <c r="D8" s="77" t="s">
        <v>4</v>
      </c>
      <c r="E8" s="77" t="s">
        <v>5</v>
      </c>
      <c r="F8" s="77" t="s">
        <v>6</v>
      </c>
      <c r="G8" s="84" t="s">
        <v>7</v>
      </c>
    </row>
    <row r="9" spans="1:7" ht="21" customHeight="1" thickTop="1">
      <c r="A9" s="7"/>
      <c r="B9" s="8"/>
      <c r="C9" s="46">
        <v>0</v>
      </c>
      <c r="D9" s="9"/>
      <c r="E9" s="71"/>
      <c r="F9" s="46">
        <v>0</v>
      </c>
      <c r="G9" s="59"/>
    </row>
    <row r="10" spans="1:7" s="1" customFormat="1" ht="42" customHeight="1">
      <c r="A10" s="10" t="s">
        <v>37</v>
      </c>
      <c r="B10" s="20" t="s">
        <v>221</v>
      </c>
      <c r="C10" s="47"/>
      <c r="D10" s="12"/>
      <c r="E10" s="70"/>
      <c r="F10" s="47"/>
      <c r="G10" s="60"/>
    </row>
    <row r="11" spans="1:7" s="1" customFormat="1" ht="21" customHeight="1">
      <c r="A11" s="13"/>
      <c r="B11" s="11" t="s">
        <v>38</v>
      </c>
      <c r="C11" s="47"/>
      <c r="D11" s="12"/>
      <c r="E11" s="70"/>
      <c r="F11" s="47"/>
      <c r="G11" s="60"/>
    </row>
    <row r="12" spans="1:7" s="1" customFormat="1" ht="21" customHeight="1">
      <c r="A12" s="13"/>
      <c r="B12" s="14"/>
      <c r="C12" s="47"/>
      <c r="D12" s="12"/>
      <c r="E12" s="70"/>
      <c r="F12" s="47"/>
      <c r="G12" s="60"/>
    </row>
    <row r="13" spans="1:7" s="1" customFormat="1" ht="21" customHeight="1">
      <c r="A13" s="15">
        <v>1</v>
      </c>
      <c r="B13" s="11" t="s">
        <v>8</v>
      </c>
      <c r="C13" s="47">
        <v>0</v>
      </c>
      <c r="D13" s="16"/>
      <c r="E13" s="70"/>
      <c r="F13" s="47">
        <v>0</v>
      </c>
      <c r="G13" s="60">
        <f>F13*C13</f>
        <v>0</v>
      </c>
    </row>
    <row r="14" spans="1:7" s="1" customFormat="1" ht="21" customHeight="1">
      <c r="A14" s="13">
        <f>A13+0.1</f>
        <v>1.1</v>
      </c>
      <c r="B14" s="17" t="s">
        <v>158</v>
      </c>
      <c r="C14" s="47">
        <v>1</v>
      </c>
      <c r="D14" s="18" t="s">
        <v>9</v>
      </c>
      <c r="E14" s="47"/>
      <c r="F14" s="47">
        <f>+C14*E14</f>
        <v>0</v>
      </c>
      <c r="G14" s="61"/>
    </row>
    <row r="15" spans="1:7" s="1" customFormat="1" ht="21" customHeight="1">
      <c r="A15" s="13">
        <f>A14+0.1</f>
        <v>1.2000000000000002</v>
      </c>
      <c r="B15" s="14" t="s">
        <v>10</v>
      </c>
      <c r="C15" s="47">
        <f>'[1]TABLA POT. SAN y POT.'!D27</f>
        <v>463.65</v>
      </c>
      <c r="D15" s="12" t="s">
        <v>11</v>
      </c>
      <c r="E15" s="47"/>
      <c r="F15" s="47">
        <f>+C15*E15</f>
        <v>0</v>
      </c>
      <c r="G15" s="61">
        <f>SUM(F14:F15)</f>
        <v>0</v>
      </c>
    </row>
    <row r="16" spans="1:7" s="1" customFormat="1" ht="21" customHeight="1">
      <c r="A16" s="13"/>
      <c r="B16" s="14"/>
      <c r="C16" s="47"/>
      <c r="D16" s="12"/>
      <c r="E16" s="47"/>
      <c r="F16" s="47"/>
      <c r="G16" s="61"/>
    </row>
    <row r="17" spans="1:7" s="1" customFormat="1" ht="21" customHeight="1">
      <c r="A17" s="15">
        <v>2</v>
      </c>
      <c r="B17" s="11" t="s">
        <v>12</v>
      </c>
      <c r="C17" s="47">
        <f>C16*0.7</f>
        <v>0</v>
      </c>
      <c r="D17" s="19">
        <f>C16*0.3</f>
        <v>0</v>
      </c>
      <c r="E17" s="47"/>
      <c r="F17" s="47">
        <f aca="true" t="shared" si="0" ref="F17:F25">+C17*E17</f>
        <v>0</v>
      </c>
      <c r="G17" s="61"/>
    </row>
    <row r="18" spans="1:7" s="1" customFormat="1" ht="21" customHeight="1">
      <c r="A18" s="13">
        <f>A17+0.1</f>
        <v>2.1</v>
      </c>
      <c r="B18" s="14" t="s">
        <v>13</v>
      </c>
      <c r="C18" s="47">
        <f>'[1]TABLA POT. SAN y POT.'!J27</f>
        <v>1473.247875</v>
      </c>
      <c r="D18" s="19" t="s">
        <v>14</v>
      </c>
      <c r="E18" s="47"/>
      <c r="F18" s="47">
        <f t="shared" si="0"/>
        <v>0</v>
      </c>
      <c r="G18" s="61"/>
    </row>
    <row r="19" spans="1:7" s="1" customFormat="1" ht="21" customHeight="1">
      <c r="A19" s="13">
        <f aca="true" t="shared" si="1" ref="A19:A23">A18+0.1</f>
        <v>2.2</v>
      </c>
      <c r="B19" s="14" t="s">
        <v>15</v>
      </c>
      <c r="C19" s="47">
        <f>'[1]TABLA POT. SAN y POT.'!K27</f>
        <v>111.3919125</v>
      </c>
      <c r="D19" s="19" t="s">
        <v>14</v>
      </c>
      <c r="E19" s="47"/>
      <c r="F19" s="47">
        <f t="shared" si="0"/>
        <v>0</v>
      </c>
      <c r="G19" s="61"/>
    </row>
    <row r="20" spans="1:7" s="1" customFormat="1" ht="21" customHeight="1">
      <c r="A20" s="13">
        <f t="shared" si="1"/>
        <v>2.3000000000000003</v>
      </c>
      <c r="B20" s="14" t="s">
        <v>16</v>
      </c>
      <c r="C20" s="47">
        <f>'[1]TABLA POT. SAN y POT.'!M27</f>
        <v>172.4778</v>
      </c>
      <c r="D20" s="19" t="s">
        <v>14</v>
      </c>
      <c r="E20" s="47"/>
      <c r="F20" s="47">
        <f t="shared" si="0"/>
        <v>0</v>
      </c>
      <c r="G20" s="61"/>
    </row>
    <row r="21" spans="1:7" s="1" customFormat="1" ht="21" customHeight="1">
      <c r="A21" s="13">
        <f t="shared" si="1"/>
        <v>2.4000000000000004</v>
      </c>
      <c r="B21" s="14" t="s">
        <v>17</v>
      </c>
      <c r="C21" s="47">
        <f>'[1]TABLA POT. SAN y POT.'!L27</f>
        <v>753.2133552715201</v>
      </c>
      <c r="D21" s="19" t="s">
        <v>14</v>
      </c>
      <c r="E21" s="47"/>
      <c r="F21" s="47">
        <f t="shared" si="0"/>
        <v>0</v>
      </c>
      <c r="G21" s="61"/>
    </row>
    <row r="22" spans="1:7" s="1" customFormat="1" ht="21" customHeight="1">
      <c r="A22" s="13">
        <f t="shared" si="1"/>
        <v>2.5000000000000004</v>
      </c>
      <c r="B22" s="14" t="s">
        <v>18</v>
      </c>
      <c r="C22" s="47">
        <f>'[1]TABLA POT. SAN y POT.'!N27</f>
        <v>1122.8958256470241</v>
      </c>
      <c r="D22" s="19" t="s">
        <v>14</v>
      </c>
      <c r="E22" s="47"/>
      <c r="F22" s="47">
        <f t="shared" si="0"/>
        <v>0</v>
      </c>
      <c r="G22" s="61"/>
    </row>
    <row r="23" spans="1:7" s="1" customFormat="1" ht="21" customHeight="1">
      <c r="A23" s="13">
        <f t="shared" si="1"/>
        <v>2.6000000000000005</v>
      </c>
      <c r="B23" s="14" t="s">
        <v>19</v>
      </c>
      <c r="C23" s="47">
        <f>C15*2</f>
        <v>927.3</v>
      </c>
      <c r="D23" s="12" t="s">
        <v>11</v>
      </c>
      <c r="E23" s="47"/>
      <c r="F23" s="47">
        <f t="shared" si="0"/>
        <v>0</v>
      </c>
      <c r="G23" s="61">
        <f>SUM(F18:F23)</f>
        <v>0</v>
      </c>
    </row>
    <row r="24" spans="1:7" s="1" customFormat="1" ht="21" customHeight="1">
      <c r="A24" s="13"/>
      <c r="B24" s="14"/>
      <c r="C24" s="47">
        <v>0</v>
      </c>
      <c r="D24" s="12"/>
      <c r="E24" s="47"/>
      <c r="F24" s="47">
        <f t="shared" si="0"/>
        <v>0</v>
      </c>
      <c r="G24" s="61"/>
    </row>
    <row r="25" spans="1:7" s="1" customFormat="1" ht="21" customHeight="1">
      <c r="A25" s="15">
        <v>3</v>
      </c>
      <c r="B25" s="11" t="s">
        <v>39</v>
      </c>
      <c r="C25" s="47">
        <v>0</v>
      </c>
      <c r="D25" s="16"/>
      <c r="E25" s="47"/>
      <c r="F25" s="47">
        <f t="shared" si="0"/>
        <v>0</v>
      </c>
      <c r="G25" s="61"/>
    </row>
    <row r="26" spans="1:7" s="1" customFormat="1" ht="21" customHeight="1">
      <c r="A26" s="10">
        <f>A25+0.1</f>
        <v>3.1</v>
      </c>
      <c r="B26" s="20" t="s">
        <v>20</v>
      </c>
      <c r="C26" s="47"/>
      <c r="D26" s="16"/>
      <c r="E26" s="47"/>
      <c r="F26" s="47"/>
      <c r="G26" s="61"/>
    </row>
    <row r="27" spans="1:7" s="1" customFormat="1" ht="21" customHeight="1">
      <c r="A27" s="13" t="s">
        <v>21</v>
      </c>
      <c r="B27" s="17" t="s">
        <v>196</v>
      </c>
      <c r="C27" s="47">
        <f>'[1]TABLA POT. SAN y POT.'!D27</f>
        <v>463.65</v>
      </c>
      <c r="D27" s="18" t="s">
        <v>11</v>
      </c>
      <c r="E27" s="47"/>
      <c r="F27" s="47">
        <f>+C27*E27</f>
        <v>0</v>
      </c>
      <c r="G27" s="61">
        <f>SUM(F27)</f>
        <v>0</v>
      </c>
    </row>
    <row r="28" spans="1:7" s="1" customFormat="1" ht="21" customHeight="1">
      <c r="A28" s="13"/>
      <c r="B28" s="17"/>
      <c r="C28" s="47"/>
      <c r="D28" s="18"/>
      <c r="E28" s="47"/>
      <c r="F28" s="47"/>
      <c r="G28" s="61"/>
    </row>
    <row r="29" spans="1:7" s="1" customFormat="1" ht="21" customHeight="1">
      <c r="A29" s="15">
        <v>4</v>
      </c>
      <c r="B29" s="11" t="s">
        <v>40</v>
      </c>
      <c r="C29" s="47">
        <v>0</v>
      </c>
      <c r="D29" s="16"/>
      <c r="E29" s="47"/>
      <c r="F29" s="47">
        <f>+C29*E29</f>
        <v>0</v>
      </c>
      <c r="G29" s="61">
        <f>F29*C29</f>
        <v>0</v>
      </c>
    </row>
    <row r="30" spans="1:7" s="1" customFormat="1" ht="21" customHeight="1">
      <c r="A30" s="10">
        <f>A29+0.1</f>
        <v>4.1</v>
      </c>
      <c r="B30" s="20" t="s">
        <v>20</v>
      </c>
      <c r="C30" s="47"/>
      <c r="D30" s="12"/>
      <c r="E30" s="47"/>
      <c r="F30" s="47"/>
      <c r="G30" s="61">
        <f>F30*C30</f>
        <v>0</v>
      </c>
    </row>
    <row r="31" spans="1:7" s="1" customFormat="1" ht="21" customHeight="1">
      <c r="A31" s="13" t="s">
        <v>24</v>
      </c>
      <c r="B31" s="17" t="s">
        <v>193</v>
      </c>
      <c r="C31" s="47">
        <f>C27</f>
        <v>463.65</v>
      </c>
      <c r="D31" s="18" t="s">
        <v>11</v>
      </c>
      <c r="E31" s="47"/>
      <c r="F31" s="47">
        <f>+C31*E31</f>
        <v>0</v>
      </c>
      <c r="G31" s="61">
        <f>SUM(F31)</f>
        <v>0</v>
      </c>
    </row>
    <row r="32" spans="1:7" s="1" customFormat="1" ht="21" customHeight="1">
      <c r="A32" s="10"/>
      <c r="B32" s="20"/>
      <c r="C32" s="47"/>
      <c r="D32" s="19"/>
      <c r="E32" s="47"/>
      <c r="F32" s="47"/>
      <c r="G32" s="61"/>
    </row>
    <row r="33" spans="1:7" s="1" customFormat="1" ht="21" customHeight="1">
      <c r="A33" s="15">
        <v>5</v>
      </c>
      <c r="B33" s="20" t="s">
        <v>41</v>
      </c>
      <c r="C33" s="47"/>
      <c r="D33" s="12"/>
      <c r="E33" s="47"/>
      <c r="F33" s="47"/>
      <c r="G33" s="60"/>
    </row>
    <row r="34" spans="1:7" s="1" customFormat="1" ht="21" customHeight="1">
      <c r="A34" s="13">
        <f>A33+0.1</f>
        <v>5.1</v>
      </c>
      <c r="B34" s="17" t="s">
        <v>164</v>
      </c>
      <c r="C34" s="47">
        <v>1</v>
      </c>
      <c r="D34" s="18" t="s">
        <v>23</v>
      </c>
      <c r="E34" s="47"/>
      <c r="F34" s="47">
        <f aca="true" t="shared" si="2" ref="F34:F40">+C34*E34</f>
        <v>0</v>
      </c>
      <c r="G34" s="60"/>
    </row>
    <row r="35" spans="1:7" s="1" customFormat="1" ht="21" customHeight="1">
      <c r="A35" s="13">
        <f aca="true" t="shared" si="3" ref="A35:A40">A34+0.1</f>
        <v>5.199999999999999</v>
      </c>
      <c r="B35" s="24" t="s">
        <v>200</v>
      </c>
      <c r="C35" s="49">
        <v>1</v>
      </c>
      <c r="D35" s="18" t="s">
        <v>23</v>
      </c>
      <c r="E35" s="49"/>
      <c r="F35" s="47">
        <f t="shared" si="2"/>
        <v>0</v>
      </c>
      <c r="G35" s="63"/>
    </row>
    <row r="36" spans="1:7" s="1" customFormat="1" ht="21" customHeight="1">
      <c r="A36" s="13">
        <f t="shared" si="3"/>
        <v>5.299999999999999</v>
      </c>
      <c r="B36" s="24" t="s">
        <v>165</v>
      </c>
      <c r="C36" s="49">
        <v>2</v>
      </c>
      <c r="D36" s="18" t="s">
        <v>23</v>
      </c>
      <c r="E36" s="49"/>
      <c r="F36" s="47">
        <f t="shared" si="2"/>
        <v>0</v>
      </c>
      <c r="G36" s="63"/>
    </row>
    <row r="37" spans="1:7" s="1" customFormat="1" ht="21" customHeight="1">
      <c r="A37" s="13">
        <f t="shared" si="3"/>
        <v>5.399999999999999</v>
      </c>
      <c r="B37" s="24" t="s">
        <v>166</v>
      </c>
      <c r="C37" s="49">
        <v>2</v>
      </c>
      <c r="D37" s="18" t="s">
        <v>23</v>
      </c>
      <c r="E37" s="49"/>
      <c r="F37" s="47">
        <f t="shared" si="2"/>
        <v>0</v>
      </c>
      <c r="G37" s="63"/>
    </row>
    <row r="38" spans="1:7" s="1" customFormat="1" ht="21" customHeight="1">
      <c r="A38" s="13">
        <f t="shared" si="3"/>
        <v>5.499999999999998</v>
      </c>
      <c r="B38" s="24" t="s">
        <v>42</v>
      </c>
      <c r="C38" s="49">
        <v>1</v>
      </c>
      <c r="D38" s="25" t="s">
        <v>29</v>
      </c>
      <c r="E38" s="49"/>
      <c r="F38" s="47">
        <f t="shared" si="2"/>
        <v>0</v>
      </c>
      <c r="G38" s="63"/>
    </row>
    <row r="39" spans="1:7" s="1" customFormat="1" ht="21" customHeight="1">
      <c r="A39" s="13">
        <f t="shared" si="3"/>
        <v>5.599999999999998</v>
      </c>
      <c r="B39" s="24" t="s">
        <v>43</v>
      </c>
      <c r="C39" s="49">
        <v>2</v>
      </c>
      <c r="D39" s="25" t="s">
        <v>44</v>
      </c>
      <c r="E39" s="49"/>
      <c r="F39" s="47">
        <f t="shared" si="2"/>
        <v>0</v>
      </c>
      <c r="G39" s="63"/>
    </row>
    <row r="40" spans="1:7" s="1" customFormat="1" ht="21" customHeight="1">
      <c r="A40" s="13">
        <f t="shared" si="3"/>
        <v>5.6999999999999975</v>
      </c>
      <c r="B40" s="24" t="s">
        <v>45</v>
      </c>
      <c r="C40" s="49">
        <v>2</v>
      </c>
      <c r="D40" s="25" t="s">
        <v>44</v>
      </c>
      <c r="E40" s="49"/>
      <c r="F40" s="47">
        <f t="shared" si="2"/>
        <v>0</v>
      </c>
      <c r="G40" s="63">
        <f>SUM(F34:F40)</f>
        <v>0</v>
      </c>
    </row>
    <row r="41" spans="1:7" s="1" customFormat="1" ht="21" customHeight="1">
      <c r="A41" s="23"/>
      <c r="B41" s="24"/>
      <c r="C41" s="49"/>
      <c r="D41" s="25"/>
      <c r="E41" s="49"/>
      <c r="F41" s="49"/>
      <c r="G41" s="63"/>
    </row>
    <row r="42" spans="1:7" s="1" customFormat="1" ht="36" customHeight="1">
      <c r="A42" s="15">
        <v>6</v>
      </c>
      <c r="B42" s="20" t="s">
        <v>46</v>
      </c>
      <c r="C42" s="47"/>
      <c r="D42" s="18"/>
      <c r="E42" s="47"/>
      <c r="F42" s="47"/>
      <c r="G42" s="61"/>
    </row>
    <row r="43" spans="1:7" s="1" customFormat="1" ht="21" customHeight="1">
      <c r="A43" s="13">
        <f aca="true" t="shared" si="4" ref="A43:A49">A42+0.1</f>
        <v>6.1</v>
      </c>
      <c r="B43" s="17" t="s">
        <v>47</v>
      </c>
      <c r="C43" s="47">
        <f>3.49*2</f>
        <v>6.98</v>
      </c>
      <c r="D43" s="19" t="s">
        <v>14</v>
      </c>
      <c r="E43" s="47"/>
      <c r="F43" s="47">
        <f aca="true" t="shared" si="5" ref="F43:F49">+C43*E43</f>
        <v>0</v>
      </c>
      <c r="G43" s="61"/>
    </row>
    <row r="44" spans="1:7" s="1" customFormat="1" ht="21" customHeight="1">
      <c r="A44" s="13">
        <f t="shared" si="4"/>
        <v>6.199999999999999</v>
      </c>
      <c r="B44" s="17" t="s">
        <v>48</v>
      </c>
      <c r="C44" s="47">
        <f>5.24*2</f>
        <v>10.48</v>
      </c>
      <c r="D44" s="19" t="s">
        <v>14</v>
      </c>
      <c r="E44" s="47"/>
      <c r="F44" s="47">
        <f t="shared" si="5"/>
        <v>0</v>
      </c>
      <c r="G44" s="61"/>
    </row>
    <row r="45" spans="1:7" s="1" customFormat="1" ht="21" customHeight="1">
      <c r="A45" s="13">
        <f t="shared" si="4"/>
        <v>6.299999999999999</v>
      </c>
      <c r="B45" s="17" t="s">
        <v>49</v>
      </c>
      <c r="C45" s="47">
        <f>1.72*2</f>
        <v>3.44</v>
      </c>
      <c r="D45" s="19" t="s">
        <v>14</v>
      </c>
      <c r="E45" s="47"/>
      <c r="F45" s="47">
        <f t="shared" si="5"/>
        <v>0</v>
      </c>
      <c r="G45" s="61"/>
    </row>
    <row r="46" spans="1:7" s="1" customFormat="1" ht="21" customHeight="1">
      <c r="A46" s="13">
        <f t="shared" si="4"/>
        <v>6.399999999999999</v>
      </c>
      <c r="B46" s="17" t="s">
        <v>50</v>
      </c>
      <c r="C46" s="47">
        <f>4.8*2</f>
        <v>9.6</v>
      </c>
      <c r="D46" s="12" t="s">
        <v>51</v>
      </c>
      <c r="E46" s="47"/>
      <c r="F46" s="47">
        <f t="shared" si="5"/>
        <v>0</v>
      </c>
      <c r="G46" s="61"/>
    </row>
    <row r="47" spans="1:7" s="1" customFormat="1" ht="21" customHeight="1">
      <c r="A47" s="13">
        <f t="shared" si="4"/>
        <v>6.499999999999998</v>
      </c>
      <c r="B47" s="17" t="s">
        <v>52</v>
      </c>
      <c r="C47" s="47">
        <v>2</v>
      </c>
      <c r="D47" s="18" t="s">
        <v>29</v>
      </c>
      <c r="E47" s="47"/>
      <c r="F47" s="47">
        <f t="shared" si="5"/>
        <v>0</v>
      </c>
      <c r="G47" s="61"/>
    </row>
    <row r="48" spans="1:7" s="1" customFormat="1" ht="21" customHeight="1">
      <c r="A48" s="13">
        <f t="shared" si="4"/>
        <v>6.599999999999998</v>
      </c>
      <c r="B48" s="17" t="s">
        <v>53</v>
      </c>
      <c r="C48" s="47">
        <v>2</v>
      </c>
      <c r="D48" s="18" t="s">
        <v>4</v>
      </c>
      <c r="E48" s="47"/>
      <c r="F48" s="47">
        <f t="shared" si="5"/>
        <v>0</v>
      </c>
      <c r="G48" s="61"/>
    </row>
    <row r="49" spans="1:7" s="1" customFormat="1" ht="21" customHeight="1">
      <c r="A49" s="13">
        <f t="shared" si="4"/>
        <v>6.6999999999999975</v>
      </c>
      <c r="B49" s="17" t="s">
        <v>54</v>
      </c>
      <c r="C49" s="47">
        <v>2</v>
      </c>
      <c r="D49" s="18" t="s">
        <v>4</v>
      </c>
      <c r="E49" s="47"/>
      <c r="F49" s="47">
        <f t="shared" si="5"/>
        <v>0</v>
      </c>
      <c r="G49" s="61">
        <f>SUM(F43:F49)</f>
        <v>0</v>
      </c>
    </row>
    <row r="50" spans="1:7" s="1" customFormat="1" ht="21" customHeight="1">
      <c r="A50" s="13"/>
      <c r="B50" s="17"/>
      <c r="C50" s="47"/>
      <c r="D50" s="18"/>
      <c r="E50" s="55"/>
      <c r="F50" s="47"/>
      <c r="G50" s="61"/>
    </row>
    <row r="51" spans="1:7" s="1" customFormat="1" ht="21" customHeight="1">
      <c r="A51" s="15">
        <v>7</v>
      </c>
      <c r="B51" s="20" t="s">
        <v>25</v>
      </c>
      <c r="C51" s="47">
        <f>4*3.54</f>
        <v>14.16</v>
      </c>
      <c r="D51" s="18" t="s">
        <v>14</v>
      </c>
      <c r="E51" s="55"/>
      <c r="F51" s="47">
        <f>+C51*E51</f>
        <v>0</v>
      </c>
      <c r="G51" s="61">
        <f>SUM(F51)</f>
        <v>0</v>
      </c>
    </row>
    <row r="52" spans="1:7" s="1" customFormat="1" ht="21" customHeight="1" thickBot="1">
      <c r="A52" s="21"/>
      <c r="B52" s="30"/>
      <c r="C52" s="50"/>
      <c r="D52" s="38"/>
      <c r="E52" s="158"/>
      <c r="F52" s="50"/>
      <c r="G52" s="64"/>
    </row>
    <row r="53" spans="1:7" s="1" customFormat="1" ht="21" customHeight="1" thickTop="1">
      <c r="A53" s="34">
        <v>8</v>
      </c>
      <c r="B53" s="35" t="s">
        <v>26</v>
      </c>
      <c r="C53" s="51"/>
      <c r="D53" s="31"/>
      <c r="E53" s="159"/>
      <c r="F53" s="51"/>
      <c r="G53" s="65"/>
    </row>
    <row r="54" spans="1:7" s="1" customFormat="1" ht="21" customHeight="1">
      <c r="A54" s="13">
        <f>A53+0.1</f>
        <v>8.1</v>
      </c>
      <c r="B54" s="17" t="s">
        <v>27</v>
      </c>
      <c r="C54" s="47">
        <f>C15*1.75</f>
        <v>811.3874999999999</v>
      </c>
      <c r="D54" s="18" t="s">
        <v>51</v>
      </c>
      <c r="E54" s="55"/>
      <c r="F54" s="47">
        <f>+C54*E54</f>
        <v>0</v>
      </c>
      <c r="G54" s="61">
        <f>SUM(F54)</f>
        <v>0</v>
      </c>
    </row>
    <row r="55" spans="1:7" s="1" customFormat="1" ht="21" customHeight="1">
      <c r="A55" s="13"/>
      <c r="B55" s="17"/>
      <c r="C55" s="47"/>
      <c r="D55" s="18"/>
      <c r="E55" s="55"/>
      <c r="F55" s="47"/>
      <c r="G55" s="61"/>
    </row>
    <row r="56" spans="1:7" s="1" customFormat="1" ht="21" customHeight="1">
      <c r="A56" s="15">
        <v>9</v>
      </c>
      <c r="B56" s="20" t="s">
        <v>28</v>
      </c>
      <c r="C56" s="47">
        <v>1</v>
      </c>
      <c r="D56" s="12" t="s">
        <v>29</v>
      </c>
      <c r="E56" s="47"/>
      <c r="F56" s="47">
        <f>+C56*E56</f>
        <v>0</v>
      </c>
      <c r="G56" s="61">
        <f>SUM(F56)</f>
        <v>0</v>
      </c>
    </row>
    <row r="57" spans="1:7" s="1" customFormat="1" ht="21" customHeight="1">
      <c r="A57" s="27"/>
      <c r="B57" s="28"/>
      <c r="C57" s="51"/>
      <c r="D57" s="29"/>
      <c r="E57" s="51"/>
      <c r="F57" s="51"/>
      <c r="G57" s="65"/>
    </row>
    <row r="58" spans="1:7" s="1" customFormat="1" ht="33.75" customHeight="1">
      <c r="A58" s="15">
        <v>10</v>
      </c>
      <c r="B58" s="20" t="s">
        <v>30</v>
      </c>
      <c r="C58" s="47">
        <v>1</v>
      </c>
      <c r="D58" s="12" t="s">
        <v>29</v>
      </c>
      <c r="E58" s="47"/>
      <c r="F58" s="47">
        <f>+C58*E58</f>
        <v>0</v>
      </c>
      <c r="G58" s="61">
        <f>SUM(F58)</f>
        <v>0</v>
      </c>
    </row>
    <row r="59" spans="1:7" s="1" customFormat="1" ht="21" customHeight="1">
      <c r="A59" s="13"/>
      <c r="B59" s="17"/>
      <c r="C59" s="47"/>
      <c r="D59" s="18"/>
      <c r="E59" s="55"/>
      <c r="F59" s="47"/>
      <c r="G59" s="61"/>
    </row>
    <row r="60" spans="1:7" s="1" customFormat="1" ht="21" customHeight="1">
      <c r="A60" s="15">
        <v>11</v>
      </c>
      <c r="B60" s="20" t="s">
        <v>31</v>
      </c>
      <c r="C60" s="47">
        <f>C27</f>
        <v>463.65</v>
      </c>
      <c r="D60" s="12" t="s">
        <v>11</v>
      </c>
      <c r="E60" s="47"/>
      <c r="F60" s="47">
        <f>+C60*E60</f>
        <v>0</v>
      </c>
      <c r="G60" s="61">
        <f>SUM(F60)</f>
        <v>0</v>
      </c>
    </row>
    <row r="61" spans="1:7" s="1" customFormat="1" ht="21" customHeight="1">
      <c r="A61" s="13"/>
      <c r="B61" s="17"/>
      <c r="C61" s="47"/>
      <c r="D61" s="12"/>
      <c r="E61" s="47"/>
      <c r="F61" s="47"/>
      <c r="G61" s="61"/>
    </row>
    <row r="62" spans="1:7" s="1" customFormat="1" ht="21" customHeight="1">
      <c r="A62" s="15">
        <v>12</v>
      </c>
      <c r="B62" s="20" t="s">
        <v>32</v>
      </c>
      <c r="C62" s="47">
        <v>1</v>
      </c>
      <c r="D62" s="12" t="s">
        <v>29</v>
      </c>
      <c r="E62" s="47"/>
      <c r="F62" s="47">
        <f>+C62*E62</f>
        <v>0</v>
      </c>
      <c r="G62" s="61">
        <f>SUM(F62)</f>
        <v>0</v>
      </c>
    </row>
    <row r="63" spans="1:7" s="1" customFormat="1" ht="21" customHeight="1" thickBot="1">
      <c r="A63" s="21"/>
      <c r="B63" s="22"/>
      <c r="C63" s="48"/>
      <c r="D63" s="22"/>
      <c r="E63" s="48"/>
      <c r="F63" s="48"/>
      <c r="G63" s="62"/>
    </row>
    <row r="64" spans="1:7" s="1" customFormat="1" ht="21" customHeight="1" thickBot="1" thickTop="1">
      <c r="A64" s="74"/>
      <c r="B64" s="75" t="s">
        <v>55</v>
      </c>
      <c r="C64" s="76"/>
      <c r="D64" s="77"/>
      <c r="E64" s="76"/>
      <c r="F64" s="78">
        <v>0</v>
      </c>
      <c r="G64" s="79">
        <f>SUM(G14:G62)</f>
        <v>0</v>
      </c>
    </row>
    <row r="65" spans="1:7" s="1" customFormat="1" ht="21" customHeight="1" thickTop="1">
      <c r="A65" s="7"/>
      <c r="B65" s="8"/>
      <c r="C65" s="46"/>
      <c r="D65" s="9"/>
      <c r="E65" s="46"/>
      <c r="F65" s="46"/>
      <c r="G65" s="59"/>
    </row>
    <row r="66" spans="1:7" s="1" customFormat="1" ht="41.25" customHeight="1">
      <c r="A66" s="10" t="s">
        <v>56</v>
      </c>
      <c r="B66" s="20" t="s">
        <v>222</v>
      </c>
      <c r="C66" s="47"/>
      <c r="D66" s="12"/>
      <c r="E66" s="47"/>
      <c r="F66" s="47"/>
      <c r="G66" s="60"/>
    </row>
    <row r="67" spans="1:7" s="1" customFormat="1" ht="21" customHeight="1">
      <c r="A67" s="13"/>
      <c r="B67" s="11" t="s">
        <v>38</v>
      </c>
      <c r="C67" s="47"/>
      <c r="D67" s="12"/>
      <c r="E67" s="47"/>
      <c r="F67" s="47"/>
      <c r="G67" s="60"/>
    </row>
    <row r="68" spans="1:7" s="1" customFormat="1" ht="21" customHeight="1">
      <c r="A68" s="13"/>
      <c r="B68" s="14"/>
      <c r="C68" s="47"/>
      <c r="D68" s="12"/>
      <c r="E68" s="47"/>
      <c r="F68" s="47"/>
      <c r="G68" s="60"/>
    </row>
    <row r="69" spans="1:7" s="1" customFormat="1" ht="21" customHeight="1">
      <c r="A69" s="15">
        <v>1</v>
      </c>
      <c r="B69" s="11" t="s">
        <v>8</v>
      </c>
      <c r="C69" s="47">
        <v>0</v>
      </c>
      <c r="D69" s="16"/>
      <c r="E69" s="47"/>
      <c r="F69" s="47">
        <v>0</v>
      </c>
      <c r="G69" s="60">
        <f>F69*C69</f>
        <v>0</v>
      </c>
    </row>
    <row r="70" spans="1:7" s="1" customFormat="1" ht="21" customHeight="1">
      <c r="A70" s="13">
        <f>A69+0.1</f>
        <v>1.1</v>
      </c>
      <c r="B70" s="17" t="s">
        <v>158</v>
      </c>
      <c r="C70" s="47">
        <v>1</v>
      </c>
      <c r="D70" s="18" t="s">
        <v>9</v>
      </c>
      <c r="E70" s="47"/>
      <c r="F70" s="47">
        <f>+C70*E70</f>
        <v>0</v>
      </c>
      <c r="G70" s="61"/>
    </row>
    <row r="71" spans="1:7" s="1" customFormat="1" ht="21" customHeight="1">
      <c r="A71" s="13">
        <f>A70+0.1</f>
        <v>1.2000000000000002</v>
      </c>
      <c r="B71" s="14" t="s">
        <v>10</v>
      </c>
      <c r="C71" s="47">
        <f>'[1]TABLA POT. SAN y POT.'!D48</f>
        <v>463.65</v>
      </c>
      <c r="D71" s="12" t="s">
        <v>11</v>
      </c>
      <c r="E71" s="47"/>
      <c r="F71" s="47">
        <f>+C71*E71</f>
        <v>0</v>
      </c>
      <c r="G71" s="61">
        <f>SUM(F70:F71)</f>
        <v>0</v>
      </c>
    </row>
    <row r="72" spans="1:7" s="1" customFormat="1" ht="21" customHeight="1">
      <c r="A72" s="13"/>
      <c r="B72" s="14"/>
      <c r="C72" s="47"/>
      <c r="D72" s="12"/>
      <c r="E72" s="47"/>
      <c r="F72" s="47"/>
      <c r="G72" s="61"/>
    </row>
    <row r="73" spans="1:7" s="1" customFormat="1" ht="21" customHeight="1">
      <c r="A73" s="15">
        <v>2</v>
      </c>
      <c r="B73" s="11" t="s">
        <v>12</v>
      </c>
      <c r="C73" s="47">
        <f>C72*0.7</f>
        <v>0</v>
      </c>
      <c r="D73" s="19">
        <f>C72*0.3</f>
        <v>0</v>
      </c>
      <c r="E73" s="47"/>
      <c r="F73" s="47">
        <f aca="true" t="shared" si="6" ref="F73:F81">+C73*E73</f>
        <v>0</v>
      </c>
      <c r="G73" s="61"/>
    </row>
    <row r="74" spans="1:7" s="1" customFormat="1" ht="21" customHeight="1">
      <c r="A74" s="13">
        <f>A73+0.1</f>
        <v>2.1</v>
      </c>
      <c r="B74" s="14" t="s">
        <v>13</v>
      </c>
      <c r="C74" s="47">
        <f>'[1]TABLA POT. SAN y POT.'!J48</f>
        <v>1233.3089999999997</v>
      </c>
      <c r="D74" s="19" t="s">
        <v>14</v>
      </c>
      <c r="E74" s="47"/>
      <c r="F74" s="47">
        <f t="shared" si="6"/>
        <v>0</v>
      </c>
      <c r="G74" s="61"/>
    </row>
    <row r="75" spans="1:7" s="1" customFormat="1" ht="21" customHeight="1">
      <c r="A75" s="13">
        <f aca="true" t="shared" si="7" ref="A75:A79">A74+0.1</f>
        <v>2.2</v>
      </c>
      <c r="B75" s="14" t="s">
        <v>15</v>
      </c>
      <c r="C75" s="47">
        <f>'[1]TABLA POT. SAN y POT.'!K48</f>
        <v>90.8754</v>
      </c>
      <c r="D75" s="19" t="s">
        <v>14</v>
      </c>
      <c r="E75" s="47"/>
      <c r="F75" s="47">
        <f t="shared" si="6"/>
        <v>0</v>
      </c>
      <c r="G75" s="61"/>
    </row>
    <row r="76" spans="1:7" s="1" customFormat="1" ht="21" customHeight="1">
      <c r="A76" s="13">
        <f t="shared" si="7"/>
        <v>2.3000000000000003</v>
      </c>
      <c r="B76" s="14" t="s">
        <v>16</v>
      </c>
      <c r="C76" s="47">
        <f>'[1]TABLA POT. SAN y POT.'!M48</f>
        <v>116.83979999999998</v>
      </c>
      <c r="D76" s="19" t="s">
        <v>14</v>
      </c>
      <c r="E76" s="47"/>
      <c r="F76" s="47">
        <f t="shared" si="6"/>
        <v>0</v>
      </c>
      <c r="G76" s="61"/>
    </row>
    <row r="77" spans="1:7" s="1" customFormat="1" ht="21" customHeight="1">
      <c r="A77" s="13">
        <f t="shared" si="7"/>
        <v>2.4000000000000004</v>
      </c>
      <c r="B77" s="14" t="s">
        <v>17</v>
      </c>
      <c r="C77" s="47">
        <f>'[1]TABLA POT. SAN y POT.'!L48</f>
        <v>719.7651227579997</v>
      </c>
      <c r="D77" s="19" t="s">
        <v>14</v>
      </c>
      <c r="E77" s="47"/>
      <c r="F77" s="47">
        <f t="shared" si="6"/>
        <v>0</v>
      </c>
      <c r="G77" s="61"/>
    </row>
    <row r="78" spans="1:7" s="1" customFormat="1" ht="21" customHeight="1">
      <c r="A78" s="13">
        <f t="shared" si="7"/>
        <v>2.5000000000000004</v>
      </c>
      <c r="B78" s="14" t="s">
        <v>18</v>
      </c>
      <c r="C78" s="47">
        <f>'[1]TABLA POT. SAN y POT.'!N48</f>
        <v>794.1834904146001</v>
      </c>
      <c r="D78" s="19" t="s">
        <v>14</v>
      </c>
      <c r="E78" s="47"/>
      <c r="F78" s="47">
        <f t="shared" si="6"/>
        <v>0</v>
      </c>
      <c r="G78" s="61"/>
    </row>
    <row r="79" spans="1:7" s="1" customFormat="1" ht="21" customHeight="1">
      <c r="A79" s="13">
        <f t="shared" si="7"/>
        <v>2.6000000000000005</v>
      </c>
      <c r="B79" s="14" t="s">
        <v>19</v>
      </c>
      <c r="C79" s="47">
        <f>C71*2</f>
        <v>927.3</v>
      </c>
      <c r="D79" s="12" t="s">
        <v>11</v>
      </c>
      <c r="E79" s="47"/>
      <c r="F79" s="47">
        <f t="shared" si="6"/>
        <v>0</v>
      </c>
      <c r="G79" s="61">
        <f>SUM(F74:F79)</f>
        <v>0</v>
      </c>
    </row>
    <row r="80" spans="1:7" s="1" customFormat="1" ht="21" customHeight="1">
      <c r="A80" s="13"/>
      <c r="B80" s="14"/>
      <c r="C80" s="47">
        <v>0</v>
      </c>
      <c r="D80" s="12"/>
      <c r="E80" s="47"/>
      <c r="F80" s="47">
        <f t="shared" si="6"/>
        <v>0</v>
      </c>
      <c r="G80" s="61"/>
    </row>
    <row r="81" spans="1:7" s="1" customFormat="1" ht="21" customHeight="1">
      <c r="A81" s="15">
        <v>3</v>
      </c>
      <c r="B81" s="11" t="s">
        <v>39</v>
      </c>
      <c r="C81" s="47">
        <v>0</v>
      </c>
      <c r="D81" s="16"/>
      <c r="E81" s="47"/>
      <c r="F81" s="47">
        <f t="shared" si="6"/>
        <v>0</v>
      </c>
      <c r="G81" s="61"/>
    </row>
    <row r="82" spans="1:7" s="1" customFormat="1" ht="21" customHeight="1">
      <c r="A82" s="10">
        <f>A81+0.1</f>
        <v>3.1</v>
      </c>
      <c r="B82" s="20" t="s">
        <v>20</v>
      </c>
      <c r="C82" s="47"/>
      <c r="D82" s="16"/>
      <c r="E82" s="47"/>
      <c r="F82" s="47"/>
      <c r="G82" s="61"/>
    </row>
    <row r="83" spans="1:7" s="1" customFormat="1" ht="21" customHeight="1">
      <c r="A83" s="13" t="s">
        <v>21</v>
      </c>
      <c r="B83" s="17" t="s">
        <v>198</v>
      </c>
      <c r="C83" s="47">
        <f>'[1]TABLA POT. SAN y POT.'!D48</f>
        <v>463.65</v>
      </c>
      <c r="D83" s="18" t="s">
        <v>11</v>
      </c>
      <c r="E83" s="47"/>
      <c r="F83" s="47">
        <f>+C83*E83</f>
        <v>0</v>
      </c>
      <c r="G83" s="61">
        <f>SUM(F83)</f>
        <v>0</v>
      </c>
    </row>
    <row r="84" spans="1:7" s="1" customFormat="1" ht="21" customHeight="1">
      <c r="A84" s="13"/>
      <c r="B84" s="17"/>
      <c r="C84" s="47"/>
      <c r="D84" s="18"/>
      <c r="E84" s="47"/>
      <c r="F84" s="47"/>
      <c r="G84" s="61"/>
    </row>
    <row r="85" spans="1:7" s="1" customFormat="1" ht="21" customHeight="1">
      <c r="A85" s="15">
        <v>4</v>
      </c>
      <c r="B85" s="11" t="s">
        <v>40</v>
      </c>
      <c r="C85" s="47">
        <v>0</v>
      </c>
      <c r="D85" s="16"/>
      <c r="E85" s="47"/>
      <c r="F85" s="47">
        <f>+C85*E85</f>
        <v>0</v>
      </c>
      <c r="G85" s="61">
        <f>F85*C85</f>
        <v>0</v>
      </c>
    </row>
    <row r="86" spans="1:7" s="1" customFormat="1" ht="21" customHeight="1">
      <c r="A86" s="10">
        <f>A85+0.14</f>
        <v>4.14</v>
      </c>
      <c r="B86" s="20" t="s">
        <v>20</v>
      </c>
      <c r="C86" s="47"/>
      <c r="D86" s="12"/>
      <c r="E86" s="47"/>
      <c r="F86" s="47"/>
      <c r="G86" s="61">
        <f>F86*C86</f>
        <v>0</v>
      </c>
    </row>
    <row r="87" spans="1:7" s="1" customFormat="1" ht="21" customHeight="1">
      <c r="A87" s="13" t="s">
        <v>24</v>
      </c>
      <c r="B87" s="17" t="s">
        <v>192</v>
      </c>
      <c r="C87" s="47">
        <f>C83</f>
        <v>463.65</v>
      </c>
      <c r="D87" s="18" t="s">
        <v>11</v>
      </c>
      <c r="E87" s="47"/>
      <c r="F87" s="47">
        <f>+C87*E87</f>
        <v>0</v>
      </c>
      <c r="G87" s="61">
        <f>SUM(F87)</f>
        <v>0</v>
      </c>
    </row>
    <row r="88" spans="1:7" s="1" customFormat="1" ht="21" customHeight="1">
      <c r="A88" s="10"/>
      <c r="B88" s="20"/>
      <c r="C88" s="47"/>
      <c r="D88" s="19"/>
      <c r="E88" s="47"/>
      <c r="F88" s="47"/>
      <c r="G88" s="61"/>
    </row>
    <row r="89" spans="1:7" s="1" customFormat="1" ht="21" customHeight="1">
      <c r="A89" s="15">
        <v>5</v>
      </c>
      <c r="B89" s="20" t="s">
        <v>57</v>
      </c>
      <c r="C89" s="47"/>
      <c r="D89" s="12"/>
      <c r="E89" s="47"/>
      <c r="F89" s="47"/>
      <c r="G89" s="60"/>
    </row>
    <row r="90" spans="1:7" s="1" customFormat="1" ht="21" customHeight="1">
      <c r="A90" s="13">
        <f aca="true" t="shared" si="8" ref="A90:A102">A89+0.1</f>
        <v>5.1</v>
      </c>
      <c r="B90" s="17" t="s">
        <v>169</v>
      </c>
      <c r="C90" s="47">
        <v>1</v>
      </c>
      <c r="D90" s="18" t="s">
        <v>23</v>
      </c>
      <c r="E90" s="47"/>
      <c r="F90" s="47">
        <f aca="true" t="shared" si="9" ref="F90:F102">+C90*E90</f>
        <v>0</v>
      </c>
      <c r="G90" s="60"/>
    </row>
    <row r="91" spans="1:7" s="1" customFormat="1" ht="21" customHeight="1">
      <c r="A91" s="13">
        <f t="shared" si="8"/>
        <v>5.199999999999999</v>
      </c>
      <c r="B91" s="24" t="s">
        <v>168</v>
      </c>
      <c r="C91" s="49">
        <v>1</v>
      </c>
      <c r="D91" s="18" t="s">
        <v>23</v>
      </c>
      <c r="E91" s="49"/>
      <c r="F91" s="47">
        <f t="shared" si="9"/>
        <v>0</v>
      </c>
      <c r="G91" s="63"/>
    </row>
    <row r="92" spans="1:7" s="1" customFormat="1" ht="21" customHeight="1">
      <c r="A92" s="13">
        <f t="shared" si="8"/>
        <v>5.299999999999999</v>
      </c>
      <c r="B92" s="24" t="s">
        <v>170</v>
      </c>
      <c r="C92" s="49">
        <v>2</v>
      </c>
      <c r="D92" s="18" t="s">
        <v>23</v>
      </c>
      <c r="E92" s="49"/>
      <c r="F92" s="47">
        <f t="shared" si="9"/>
        <v>0</v>
      </c>
      <c r="G92" s="63"/>
    </row>
    <row r="93" spans="1:7" s="1" customFormat="1" ht="21" customHeight="1">
      <c r="A93" s="13">
        <f t="shared" si="8"/>
        <v>5.399999999999999</v>
      </c>
      <c r="B93" s="24" t="s">
        <v>171</v>
      </c>
      <c r="C93" s="49">
        <v>2</v>
      </c>
      <c r="D93" s="18" t="s">
        <v>23</v>
      </c>
      <c r="E93" s="49"/>
      <c r="F93" s="47">
        <f t="shared" si="9"/>
        <v>0</v>
      </c>
      <c r="G93" s="63"/>
    </row>
    <row r="94" spans="1:7" s="1" customFormat="1" ht="21" customHeight="1">
      <c r="A94" s="13">
        <f t="shared" si="8"/>
        <v>5.499999999999998</v>
      </c>
      <c r="B94" s="24" t="s">
        <v>172</v>
      </c>
      <c r="C94" s="49">
        <v>2</v>
      </c>
      <c r="D94" s="18" t="s">
        <v>23</v>
      </c>
      <c r="E94" s="49"/>
      <c r="F94" s="47">
        <f t="shared" si="9"/>
        <v>0</v>
      </c>
      <c r="G94" s="63"/>
    </row>
    <row r="95" spans="1:7" s="1" customFormat="1" ht="21" customHeight="1">
      <c r="A95" s="13">
        <f t="shared" si="8"/>
        <v>5.599999999999998</v>
      </c>
      <c r="B95" s="24" t="s">
        <v>173</v>
      </c>
      <c r="C95" s="49">
        <v>2</v>
      </c>
      <c r="D95" s="18" t="s">
        <v>23</v>
      </c>
      <c r="E95" s="49"/>
      <c r="F95" s="47">
        <f t="shared" si="9"/>
        <v>0</v>
      </c>
      <c r="G95" s="63"/>
    </row>
    <row r="96" spans="1:7" s="1" customFormat="1" ht="21" customHeight="1">
      <c r="A96" s="13">
        <f t="shared" si="8"/>
        <v>5.6999999999999975</v>
      </c>
      <c r="B96" s="24" t="s">
        <v>174</v>
      </c>
      <c r="C96" s="49">
        <v>1</v>
      </c>
      <c r="D96" s="18" t="s">
        <v>23</v>
      </c>
      <c r="E96" s="49"/>
      <c r="F96" s="47">
        <f t="shared" si="9"/>
        <v>0</v>
      </c>
      <c r="G96" s="63"/>
    </row>
    <row r="97" spans="1:7" s="1" customFormat="1" ht="21" customHeight="1">
      <c r="A97" s="13">
        <f t="shared" si="8"/>
        <v>5.799999999999997</v>
      </c>
      <c r="B97" s="24" t="s">
        <v>201</v>
      </c>
      <c r="C97" s="49">
        <v>2</v>
      </c>
      <c r="D97" s="18" t="s">
        <v>23</v>
      </c>
      <c r="E97" s="49"/>
      <c r="F97" s="47">
        <f t="shared" si="9"/>
        <v>0</v>
      </c>
      <c r="G97" s="63"/>
    </row>
    <row r="98" spans="1:7" s="1" customFormat="1" ht="21" customHeight="1">
      <c r="A98" s="13">
        <f t="shared" si="8"/>
        <v>5.899999999999997</v>
      </c>
      <c r="B98" s="24" t="s">
        <v>202</v>
      </c>
      <c r="C98" s="49">
        <v>1</v>
      </c>
      <c r="D98" s="18" t="s">
        <v>23</v>
      </c>
      <c r="E98" s="49"/>
      <c r="F98" s="47">
        <f t="shared" si="9"/>
        <v>0</v>
      </c>
      <c r="G98" s="63"/>
    </row>
    <row r="99" spans="1:7" s="1" customFormat="1" ht="21" customHeight="1">
      <c r="A99" s="13">
        <f t="shared" si="8"/>
        <v>5.9999999999999964</v>
      </c>
      <c r="B99" s="24" t="s">
        <v>167</v>
      </c>
      <c r="C99" s="49">
        <v>1</v>
      </c>
      <c r="D99" s="18" t="s">
        <v>23</v>
      </c>
      <c r="E99" s="49"/>
      <c r="F99" s="47">
        <f t="shared" si="9"/>
        <v>0</v>
      </c>
      <c r="G99" s="63"/>
    </row>
    <row r="100" spans="1:7" s="1" customFormat="1" ht="21" customHeight="1">
      <c r="A100" s="13">
        <f>A93+0.1</f>
        <v>5.499999999999998</v>
      </c>
      <c r="B100" s="24" t="s">
        <v>42</v>
      </c>
      <c r="C100" s="49">
        <v>1</v>
      </c>
      <c r="D100" s="25" t="s">
        <v>29</v>
      </c>
      <c r="E100" s="49"/>
      <c r="F100" s="47">
        <f t="shared" si="9"/>
        <v>0</v>
      </c>
      <c r="G100" s="63"/>
    </row>
    <row r="101" spans="1:7" s="1" customFormat="1" ht="21" customHeight="1">
      <c r="A101" s="13">
        <f t="shared" si="8"/>
        <v>5.599999999999998</v>
      </c>
      <c r="B101" s="24" t="s">
        <v>43</v>
      </c>
      <c r="C101" s="49">
        <v>3</v>
      </c>
      <c r="D101" s="25" t="s">
        <v>44</v>
      </c>
      <c r="E101" s="49"/>
      <c r="F101" s="47">
        <f t="shared" si="9"/>
        <v>0</v>
      </c>
      <c r="G101" s="63"/>
    </row>
    <row r="102" spans="1:7" s="1" customFormat="1" ht="21" customHeight="1">
      <c r="A102" s="13">
        <f t="shared" si="8"/>
        <v>5.6999999999999975</v>
      </c>
      <c r="B102" s="24" t="s">
        <v>45</v>
      </c>
      <c r="C102" s="49">
        <v>3</v>
      </c>
      <c r="D102" s="25" t="s">
        <v>44</v>
      </c>
      <c r="E102" s="49"/>
      <c r="F102" s="47">
        <f t="shared" si="9"/>
        <v>0</v>
      </c>
      <c r="G102" s="63">
        <f>SUM(F90:F102)</f>
        <v>0</v>
      </c>
    </row>
    <row r="103" spans="1:7" s="1" customFormat="1" ht="21" customHeight="1">
      <c r="A103" s="23"/>
      <c r="B103" s="24"/>
      <c r="C103" s="49"/>
      <c r="D103" s="25"/>
      <c r="E103" s="49"/>
      <c r="F103" s="49"/>
      <c r="G103" s="63"/>
    </row>
    <row r="104" spans="1:7" s="167" customFormat="1" ht="23.25" customHeight="1">
      <c r="A104" s="160">
        <v>6</v>
      </c>
      <c r="B104" s="161" t="s">
        <v>215</v>
      </c>
      <c r="C104" s="162"/>
      <c r="D104" s="163"/>
      <c r="E104" s="164"/>
      <c r="F104" s="165"/>
      <c r="G104" s="166"/>
    </row>
    <row r="105" spans="1:7" s="167" customFormat="1" ht="27.75" customHeight="1">
      <c r="A105" s="168">
        <f aca="true" t="shared" si="10" ref="A105">+A104+0.1</f>
        <v>6.1</v>
      </c>
      <c r="B105" s="169" t="s">
        <v>216</v>
      </c>
      <c r="C105" s="162">
        <v>4146.868</v>
      </c>
      <c r="D105" s="163" t="s">
        <v>11</v>
      </c>
      <c r="E105" s="164"/>
      <c r="F105" s="165">
        <f aca="true" t="shared" si="11" ref="F105:F108">+C105*E105</f>
        <v>0</v>
      </c>
      <c r="G105" s="166"/>
    </row>
    <row r="106" spans="1:7" s="167" customFormat="1" ht="27.75" customHeight="1">
      <c r="A106" s="168">
        <v>6.2</v>
      </c>
      <c r="B106" s="169" t="s">
        <v>217</v>
      </c>
      <c r="C106" s="162">
        <v>3</v>
      </c>
      <c r="D106" s="163" t="s">
        <v>4</v>
      </c>
      <c r="E106" s="164"/>
      <c r="F106" s="165">
        <f t="shared" si="11"/>
        <v>0</v>
      </c>
      <c r="G106" s="166"/>
    </row>
    <row r="107" spans="1:7" s="167" customFormat="1" ht="27.75" customHeight="1">
      <c r="A107" s="168">
        <v>6.3</v>
      </c>
      <c r="B107" s="169" t="s">
        <v>218</v>
      </c>
      <c r="C107" s="162">
        <v>7</v>
      </c>
      <c r="D107" s="163" t="s">
        <v>4</v>
      </c>
      <c r="E107" s="164"/>
      <c r="F107" s="165">
        <f t="shared" si="11"/>
        <v>0</v>
      </c>
      <c r="G107" s="170"/>
    </row>
    <row r="108" spans="1:7" s="167" customFormat="1" ht="27.75" customHeight="1">
      <c r="A108" s="168">
        <v>6.4</v>
      </c>
      <c r="B108" s="169" t="s">
        <v>219</v>
      </c>
      <c r="C108" s="162">
        <v>1</v>
      </c>
      <c r="D108" s="163" t="s">
        <v>29</v>
      </c>
      <c r="E108" s="164"/>
      <c r="F108" s="165">
        <f t="shared" si="11"/>
        <v>0</v>
      </c>
      <c r="G108" s="166">
        <f>SUM(F105:F108)</f>
        <v>0</v>
      </c>
    </row>
    <row r="109" spans="1:7" s="167" customFormat="1" ht="27.75" customHeight="1">
      <c r="A109" s="171"/>
      <c r="B109" s="172"/>
      <c r="C109" s="173"/>
      <c r="D109" s="174"/>
      <c r="E109" s="175"/>
      <c r="F109" s="176"/>
      <c r="G109" s="177"/>
    </row>
    <row r="110" spans="1:7" s="167" customFormat="1" ht="27" customHeight="1">
      <c r="A110" s="160">
        <v>7</v>
      </c>
      <c r="B110" s="161" t="s">
        <v>220</v>
      </c>
      <c r="C110" s="162"/>
      <c r="D110" s="163"/>
      <c r="E110" s="164"/>
      <c r="F110" s="165"/>
      <c r="G110" s="166"/>
    </row>
    <row r="111" spans="1:7" s="167" customFormat="1" ht="27.75" customHeight="1">
      <c r="A111" s="168">
        <f aca="true" t="shared" si="12" ref="A111">+A110+0.1</f>
        <v>7.1</v>
      </c>
      <c r="B111" s="169" t="s">
        <v>216</v>
      </c>
      <c r="C111" s="162">
        <v>4146.868</v>
      </c>
      <c r="D111" s="163" t="s">
        <v>11</v>
      </c>
      <c r="E111" s="164"/>
      <c r="F111" s="165">
        <f aca="true" t="shared" si="13" ref="F111:F114">+C111*E111</f>
        <v>0</v>
      </c>
      <c r="G111" s="166"/>
    </row>
    <row r="112" spans="1:7" s="167" customFormat="1" ht="27.75" customHeight="1">
      <c r="A112" s="168">
        <v>7.2</v>
      </c>
      <c r="B112" s="169" t="s">
        <v>217</v>
      </c>
      <c r="C112" s="162">
        <v>3</v>
      </c>
      <c r="D112" s="163" t="s">
        <v>4</v>
      </c>
      <c r="E112" s="164"/>
      <c r="F112" s="165">
        <f t="shared" si="13"/>
        <v>0</v>
      </c>
      <c r="G112" s="166"/>
    </row>
    <row r="113" spans="1:7" s="167" customFormat="1" ht="27.75" customHeight="1">
      <c r="A113" s="168">
        <v>7.3</v>
      </c>
      <c r="B113" s="169" t="s">
        <v>218</v>
      </c>
      <c r="C113" s="162">
        <v>7</v>
      </c>
      <c r="D113" s="163" t="s">
        <v>4</v>
      </c>
      <c r="E113" s="164"/>
      <c r="F113" s="165">
        <f t="shared" si="13"/>
        <v>0</v>
      </c>
      <c r="G113" s="170"/>
    </row>
    <row r="114" spans="1:7" s="167" customFormat="1" ht="27.75" customHeight="1">
      <c r="A114" s="168">
        <v>7.4</v>
      </c>
      <c r="B114" s="169" t="s">
        <v>219</v>
      </c>
      <c r="C114" s="162">
        <v>1</v>
      </c>
      <c r="D114" s="163" t="s">
        <v>29</v>
      </c>
      <c r="E114" s="164"/>
      <c r="F114" s="165">
        <f t="shared" si="13"/>
        <v>0</v>
      </c>
      <c r="G114" s="166">
        <f>SUM(F111:F114)</f>
        <v>0</v>
      </c>
    </row>
    <row r="115" spans="1:7" s="1" customFormat="1" ht="21" customHeight="1">
      <c r="A115" s="23"/>
      <c r="B115" s="24"/>
      <c r="C115" s="49"/>
      <c r="D115" s="25"/>
      <c r="E115" s="49"/>
      <c r="F115" s="49"/>
      <c r="G115" s="63"/>
    </row>
    <row r="116" spans="1:7" s="1" customFormat="1" ht="21" customHeight="1">
      <c r="A116" s="23"/>
      <c r="B116" s="24"/>
      <c r="C116" s="49"/>
      <c r="D116" s="25"/>
      <c r="E116" s="49"/>
      <c r="F116" s="49"/>
      <c r="G116" s="63"/>
    </row>
    <row r="117" spans="1:7" s="1" customFormat="1" ht="39" customHeight="1">
      <c r="A117" s="15">
        <v>8</v>
      </c>
      <c r="B117" s="20" t="s">
        <v>58</v>
      </c>
      <c r="C117" s="47"/>
      <c r="D117" s="18"/>
      <c r="E117" s="47"/>
      <c r="F117" s="47"/>
      <c r="G117" s="61"/>
    </row>
    <row r="118" spans="1:7" s="1" customFormat="1" ht="21" customHeight="1">
      <c r="A118" s="13">
        <f aca="true" t="shared" si="14" ref="A118:A124">A117+0.1</f>
        <v>8.1</v>
      </c>
      <c r="B118" s="17" t="s">
        <v>47</v>
      </c>
      <c r="C118" s="47">
        <f>3.49*3</f>
        <v>10.47</v>
      </c>
      <c r="D118" s="19" t="s">
        <v>14</v>
      </c>
      <c r="E118" s="47"/>
      <c r="F118" s="47">
        <f aca="true" t="shared" si="15" ref="F118:F124">+C118*E118</f>
        <v>0</v>
      </c>
      <c r="G118" s="61"/>
    </row>
    <row r="119" spans="1:7" s="1" customFormat="1" ht="21" customHeight="1">
      <c r="A119" s="13">
        <f t="shared" si="14"/>
        <v>8.2</v>
      </c>
      <c r="B119" s="17" t="s">
        <v>48</v>
      </c>
      <c r="C119" s="47">
        <f>5.24*3</f>
        <v>15.72</v>
      </c>
      <c r="D119" s="19" t="s">
        <v>14</v>
      </c>
      <c r="E119" s="47"/>
      <c r="F119" s="47">
        <f t="shared" si="15"/>
        <v>0</v>
      </c>
      <c r="G119" s="61"/>
    </row>
    <row r="120" spans="1:7" s="1" customFormat="1" ht="21" customHeight="1">
      <c r="A120" s="13">
        <f t="shared" si="14"/>
        <v>8.299999999999999</v>
      </c>
      <c r="B120" s="17" t="s">
        <v>49</v>
      </c>
      <c r="C120" s="47">
        <f>1.72*3</f>
        <v>5.16</v>
      </c>
      <c r="D120" s="19" t="s">
        <v>14</v>
      </c>
      <c r="E120" s="47"/>
      <c r="F120" s="47">
        <f t="shared" si="15"/>
        <v>0</v>
      </c>
      <c r="G120" s="61"/>
    </row>
    <row r="121" spans="1:7" s="1" customFormat="1" ht="21" customHeight="1">
      <c r="A121" s="13">
        <f t="shared" si="14"/>
        <v>8.399999999999999</v>
      </c>
      <c r="B121" s="17" t="s">
        <v>50</v>
      </c>
      <c r="C121" s="47">
        <f>6.89*3</f>
        <v>20.669999999999998</v>
      </c>
      <c r="D121" s="12" t="s">
        <v>51</v>
      </c>
      <c r="E121" s="47"/>
      <c r="F121" s="47">
        <f t="shared" si="15"/>
        <v>0</v>
      </c>
      <c r="G121" s="61"/>
    </row>
    <row r="122" spans="1:7" s="1" customFormat="1" ht="21" customHeight="1">
      <c r="A122" s="27">
        <f t="shared" si="14"/>
        <v>8.499999999999998</v>
      </c>
      <c r="B122" s="28" t="s">
        <v>52</v>
      </c>
      <c r="C122" s="51">
        <v>3</v>
      </c>
      <c r="D122" s="31" t="s">
        <v>29</v>
      </c>
      <c r="E122" s="51"/>
      <c r="F122" s="51">
        <f t="shared" si="15"/>
        <v>0</v>
      </c>
      <c r="G122" s="65"/>
    </row>
    <row r="123" spans="1:7" s="1" customFormat="1" ht="21" customHeight="1">
      <c r="A123" s="13">
        <f t="shared" si="14"/>
        <v>8.599999999999998</v>
      </c>
      <c r="B123" s="17" t="s">
        <v>53</v>
      </c>
      <c r="C123" s="47">
        <v>3</v>
      </c>
      <c r="D123" s="18" t="s">
        <v>4</v>
      </c>
      <c r="E123" s="47"/>
      <c r="F123" s="47">
        <f t="shared" si="15"/>
        <v>0</v>
      </c>
      <c r="G123" s="61"/>
    </row>
    <row r="124" spans="1:7" s="1" customFormat="1" ht="21" customHeight="1">
      <c r="A124" s="13">
        <f t="shared" si="14"/>
        <v>8.699999999999998</v>
      </c>
      <c r="B124" s="17" t="s">
        <v>54</v>
      </c>
      <c r="C124" s="47">
        <v>3</v>
      </c>
      <c r="D124" s="18" t="s">
        <v>4</v>
      </c>
      <c r="E124" s="47"/>
      <c r="F124" s="47">
        <f t="shared" si="15"/>
        <v>0</v>
      </c>
      <c r="G124" s="61">
        <f>SUM(F118:F124)</f>
        <v>0</v>
      </c>
    </row>
    <row r="125" spans="1:7" s="1" customFormat="1" ht="21" customHeight="1" thickBot="1">
      <c r="A125" s="21"/>
      <c r="B125" s="30"/>
      <c r="C125" s="50"/>
      <c r="D125" s="38"/>
      <c r="E125" s="158"/>
      <c r="F125" s="50"/>
      <c r="G125" s="64"/>
    </row>
    <row r="126" spans="1:7" s="1" customFormat="1" ht="21" customHeight="1" thickTop="1">
      <c r="A126" s="34">
        <v>9</v>
      </c>
      <c r="B126" s="35" t="s">
        <v>25</v>
      </c>
      <c r="C126" s="51">
        <f>4*3.54</f>
        <v>14.16</v>
      </c>
      <c r="D126" s="31" t="s">
        <v>14</v>
      </c>
      <c r="E126" s="55"/>
      <c r="F126" s="51">
        <f>+C126*E126</f>
        <v>0</v>
      </c>
      <c r="G126" s="65">
        <f>SUM(F126)</f>
        <v>0</v>
      </c>
    </row>
    <row r="127" spans="1:7" s="1" customFormat="1" ht="21" customHeight="1">
      <c r="A127" s="13"/>
      <c r="B127" s="17"/>
      <c r="C127" s="47"/>
      <c r="D127" s="18"/>
      <c r="E127" s="55"/>
      <c r="F127" s="47"/>
      <c r="G127" s="61"/>
    </row>
    <row r="128" spans="1:7" s="1" customFormat="1" ht="21" customHeight="1">
      <c r="A128" s="15">
        <v>10</v>
      </c>
      <c r="B128" s="20" t="s">
        <v>26</v>
      </c>
      <c r="C128" s="47"/>
      <c r="D128" s="18"/>
      <c r="E128" s="55"/>
      <c r="F128" s="47"/>
      <c r="G128" s="61"/>
    </row>
    <row r="129" spans="1:7" s="1" customFormat="1" ht="21" customHeight="1">
      <c r="A129" s="13">
        <f>A128+0.1</f>
        <v>10.1</v>
      </c>
      <c r="B129" s="17" t="s">
        <v>27</v>
      </c>
      <c r="C129" s="47">
        <f>C71*1.75</f>
        <v>811.3874999999999</v>
      </c>
      <c r="D129" s="18" t="s">
        <v>51</v>
      </c>
      <c r="E129" s="55"/>
      <c r="F129" s="47">
        <f>+C129*E129</f>
        <v>0</v>
      </c>
      <c r="G129" s="61">
        <f>SUM(F129)</f>
        <v>0</v>
      </c>
    </row>
    <row r="130" spans="1:7" s="1" customFormat="1" ht="21" customHeight="1">
      <c r="A130" s="13"/>
      <c r="B130" s="17"/>
      <c r="C130" s="47"/>
      <c r="D130" s="18"/>
      <c r="E130" s="55"/>
      <c r="F130" s="47"/>
      <c r="G130" s="61"/>
    </row>
    <row r="131" spans="1:7" s="1" customFormat="1" ht="21" customHeight="1">
      <c r="A131" s="15">
        <v>11</v>
      </c>
      <c r="B131" s="20" t="s">
        <v>28</v>
      </c>
      <c r="C131" s="47">
        <v>1</v>
      </c>
      <c r="D131" s="12" t="s">
        <v>29</v>
      </c>
      <c r="E131" s="47"/>
      <c r="F131" s="47">
        <f>+C131*E131</f>
        <v>0</v>
      </c>
      <c r="G131" s="61">
        <f>SUM(F131)</f>
        <v>0</v>
      </c>
    </row>
    <row r="132" spans="1:7" s="1" customFormat="1" ht="21" customHeight="1">
      <c r="A132" s="13"/>
      <c r="B132" s="17"/>
      <c r="C132" s="47"/>
      <c r="D132" s="12"/>
      <c r="E132" s="47"/>
      <c r="F132" s="47"/>
      <c r="G132" s="61"/>
    </row>
    <row r="133" spans="1:7" s="1" customFormat="1" ht="41.25" customHeight="1">
      <c r="A133" s="15">
        <v>12</v>
      </c>
      <c r="B133" s="20" t="s">
        <v>30</v>
      </c>
      <c r="C133" s="47">
        <v>1</v>
      </c>
      <c r="D133" s="12" t="s">
        <v>29</v>
      </c>
      <c r="E133" s="47"/>
      <c r="F133" s="47">
        <f>+C133*E133</f>
        <v>0</v>
      </c>
      <c r="G133" s="61">
        <f>SUM(F133)</f>
        <v>0</v>
      </c>
    </row>
    <row r="134" spans="1:7" s="1" customFormat="1" ht="21" customHeight="1">
      <c r="A134" s="13"/>
      <c r="B134" s="17"/>
      <c r="C134" s="47"/>
      <c r="D134" s="18"/>
      <c r="E134" s="55"/>
      <c r="F134" s="47"/>
      <c r="G134" s="61"/>
    </row>
    <row r="135" spans="1:7" s="1" customFormat="1" ht="21" customHeight="1">
      <c r="A135" s="15">
        <v>13</v>
      </c>
      <c r="B135" s="20" t="s">
        <v>34</v>
      </c>
      <c r="C135" s="47">
        <f>C83</f>
        <v>463.65</v>
      </c>
      <c r="D135" s="12" t="s">
        <v>11</v>
      </c>
      <c r="E135" s="47"/>
      <c r="F135" s="47">
        <f>+C135*E135</f>
        <v>0</v>
      </c>
      <c r="G135" s="61">
        <f>SUM(F135)</f>
        <v>0</v>
      </c>
    </row>
    <row r="136" spans="1:7" s="1" customFormat="1" ht="21" customHeight="1">
      <c r="A136" s="13"/>
      <c r="B136" s="17"/>
      <c r="C136" s="47"/>
      <c r="D136" s="12"/>
      <c r="E136" s="47"/>
      <c r="F136" s="47"/>
      <c r="G136" s="61"/>
    </row>
    <row r="137" spans="1:7" s="1" customFormat="1" ht="21" customHeight="1">
      <c r="A137" s="15">
        <v>14</v>
      </c>
      <c r="B137" s="20" t="s">
        <v>32</v>
      </c>
      <c r="C137" s="47">
        <v>1</v>
      </c>
      <c r="D137" s="12" t="s">
        <v>29</v>
      </c>
      <c r="E137" s="47"/>
      <c r="F137" s="47">
        <f>+C137*E137</f>
        <v>0</v>
      </c>
      <c r="G137" s="61">
        <f>SUM(F137)</f>
        <v>0</v>
      </c>
    </row>
    <row r="138" spans="1:7" s="1" customFormat="1" ht="21" customHeight="1" thickBot="1">
      <c r="A138" s="21"/>
      <c r="B138" s="22"/>
      <c r="C138" s="48"/>
      <c r="D138" s="22"/>
      <c r="E138" s="48"/>
      <c r="F138" s="48"/>
      <c r="G138" s="62"/>
    </row>
    <row r="139" spans="1:7" s="1" customFormat="1" ht="21" customHeight="1" thickBot="1" thickTop="1">
      <c r="A139" s="74"/>
      <c r="B139" s="75" t="s">
        <v>59</v>
      </c>
      <c r="C139" s="76"/>
      <c r="D139" s="77"/>
      <c r="E139" s="76"/>
      <c r="F139" s="78">
        <v>0</v>
      </c>
      <c r="G139" s="79">
        <f>SUM(G70:G137)</f>
        <v>0</v>
      </c>
    </row>
    <row r="140" spans="1:7" s="1" customFormat="1" ht="21" customHeight="1" thickTop="1">
      <c r="A140" s="7"/>
      <c r="B140" s="8"/>
      <c r="C140" s="46">
        <v>0</v>
      </c>
      <c r="D140" s="9"/>
      <c r="E140" s="46"/>
      <c r="F140" s="46">
        <v>0</v>
      </c>
      <c r="G140" s="59"/>
    </row>
    <row r="141" spans="1:7" s="1" customFormat="1" ht="55.5" customHeight="1">
      <c r="A141" s="10" t="s">
        <v>60</v>
      </c>
      <c r="B141" s="20" t="s">
        <v>61</v>
      </c>
      <c r="C141" s="47"/>
      <c r="D141" s="12"/>
      <c r="E141" s="47"/>
      <c r="F141" s="47"/>
      <c r="G141" s="60"/>
    </row>
    <row r="142" spans="1:7" s="1" customFormat="1" ht="21" customHeight="1">
      <c r="A142" s="13"/>
      <c r="B142" s="11" t="s">
        <v>62</v>
      </c>
      <c r="C142" s="47"/>
      <c r="D142" s="12"/>
      <c r="E142" s="47"/>
      <c r="F142" s="47"/>
      <c r="G142" s="60"/>
    </row>
    <row r="143" spans="1:7" s="1" customFormat="1" ht="21" customHeight="1">
      <c r="A143" s="13"/>
      <c r="B143" s="14"/>
      <c r="C143" s="47"/>
      <c r="D143" s="12"/>
      <c r="E143" s="47"/>
      <c r="F143" s="47"/>
      <c r="G143" s="60"/>
    </row>
    <row r="144" spans="1:7" s="1" customFormat="1" ht="21" customHeight="1">
      <c r="A144" s="15">
        <v>1</v>
      </c>
      <c r="B144" s="11" t="s">
        <v>8</v>
      </c>
      <c r="C144" s="47">
        <v>0</v>
      </c>
      <c r="D144" s="16"/>
      <c r="E144" s="47"/>
      <c r="F144" s="47">
        <v>0</v>
      </c>
      <c r="G144" s="60">
        <f>F144*C144</f>
        <v>0</v>
      </c>
    </row>
    <row r="145" spans="1:7" s="1" customFormat="1" ht="21" customHeight="1">
      <c r="A145" s="13">
        <f>A144+0.1</f>
        <v>1.1</v>
      </c>
      <c r="B145" s="17" t="s">
        <v>158</v>
      </c>
      <c r="C145" s="47">
        <v>1</v>
      </c>
      <c r="D145" s="18" t="s">
        <v>9</v>
      </c>
      <c r="E145" s="47"/>
      <c r="F145" s="47">
        <f>+C145*E145</f>
        <v>0</v>
      </c>
      <c r="G145" s="61"/>
    </row>
    <row r="146" spans="1:7" s="1" customFormat="1" ht="21" customHeight="1">
      <c r="A146" s="13">
        <f>A145+0.1</f>
        <v>1.2000000000000002</v>
      </c>
      <c r="B146" s="14" t="s">
        <v>10</v>
      </c>
      <c r="C146" s="47">
        <f>'[1]TABLA POT. SAN y POT.'!D58</f>
        <v>1717</v>
      </c>
      <c r="D146" s="12" t="s">
        <v>11</v>
      </c>
      <c r="E146" s="47"/>
      <c r="F146" s="47">
        <f>+C146*E146</f>
        <v>0</v>
      </c>
      <c r="G146" s="61">
        <f>SUM(F145:F146)</f>
        <v>0</v>
      </c>
    </row>
    <row r="147" spans="1:7" s="1" customFormat="1" ht="21" customHeight="1">
      <c r="A147" s="13"/>
      <c r="B147" s="14"/>
      <c r="C147" s="47"/>
      <c r="D147" s="12"/>
      <c r="E147" s="47"/>
      <c r="F147" s="47"/>
      <c r="G147" s="61"/>
    </row>
    <row r="148" spans="1:7" s="1" customFormat="1" ht="21" customHeight="1">
      <c r="A148" s="15">
        <v>2</v>
      </c>
      <c r="B148" s="11" t="s">
        <v>12</v>
      </c>
      <c r="C148" s="47">
        <f>C147*0.7</f>
        <v>0</v>
      </c>
      <c r="D148" s="19">
        <f>C147*0.3</f>
        <v>0</v>
      </c>
      <c r="E148" s="47"/>
      <c r="F148" s="47">
        <f aca="true" t="shared" si="16" ref="F148:F156">+C148*E148</f>
        <v>0</v>
      </c>
      <c r="G148" s="61"/>
    </row>
    <row r="149" spans="1:7" s="1" customFormat="1" ht="21" customHeight="1">
      <c r="A149" s="13">
        <f>A148+0.1</f>
        <v>2.1</v>
      </c>
      <c r="B149" s="14" t="s">
        <v>13</v>
      </c>
      <c r="C149" s="47">
        <f>'[1]TABLA POT. SAN y POT.'!J58</f>
        <v>6250.9102</v>
      </c>
      <c r="D149" s="19" t="s">
        <v>14</v>
      </c>
      <c r="E149" s="47"/>
      <c r="F149" s="47">
        <f t="shared" si="16"/>
        <v>0</v>
      </c>
      <c r="G149" s="61"/>
    </row>
    <row r="150" spans="1:7" s="1" customFormat="1" ht="21" customHeight="1">
      <c r="A150" s="13">
        <f aca="true" t="shared" si="17" ref="A150:A154">A149+0.1</f>
        <v>2.2</v>
      </c>
      <c r="B150" s="14" t="s">
        <v>15</v>
      </c>
      <c r="C150" s="47">
        <f>'[1]TABLA POT. SAN y POT.'!K58</f>
        <v>444.44545</v>
      </c>
      <c r="D150" s="19" t="s">
        <v>14</v>
      </c>
      <c r="E150" s="47"/>
      <c r="F150" s="47">
        <f t="shared" si="16"/>
        <v>0</v>
      </c>
      <c r="G150" s="61"/>
    </row>
    <row r="151" spans="1:7" s="1" customFormat="1" ht="21" customHeight="1">
      <c r="A151" s="13">
        <f t="shared" si="17"/>
        <v>2.3000000000000003</v>
      </c>
      <c r="B151" s="14" t="s">
        <v>16</v>
      </c>
      <c r="C151" s="47">
        <f>'[1]TABLA POT. SAN y POT.'!M58</f>
        <v>516.1302</v>
      </c>
      <c r="D151" s="19" t="s">
        <v>14</v>
      </c>
      <c r="E151" s="47"/>
      <c r="F151" s="47">
        <f t="shared" si="16"/>
        <v>0</v>
      </c>
      <c r="G151" s="61"/>
    </row>
    <row r="152" spans="1:7" s="1" customFormat="1" ht="21" customHeight="1">
      <c r="A152" s="13">
        <f t="shared" si="17"/>
        <v>2.4000000000000004</v>
      </c>
      <c r="B152" s="14" t="s">
        <v>17</v>
      </c>
      <c r="C152" s="47">
        <f>'[1]TABLA POT. SAN y POT.'!L58</f>
        <v>2738.6017502543996</v>
      </c>
      <c r="D152" s="19" t="s">
        <v>14</v>
      </c>
      <c r="E152" s="47"/>
      <c r="F152" s="47">
        <f t="shared" si="16"/>
        <v>0</v>
      </c>
      <c r="G152" s="61"/>
    </row>
    <row r="153" spans="1:7" s="1" customFormat="1" ht="21" customHeight="1">
      <c r="A153" s="13">
        <f t="shared" si="17"/>
        <v>2.5000000000000004</v>
      </c>
      <c r="B153" s="14" t="s">
        <v>18</v>
      </c>
      <c r="C153" s="47">
        <f>'[1]TABLA POT. SAN y POT.'!N58</f>
        <v>5125.142034669281</v>
      </c>
      <c r="D153" s="19" t="s">
        <v>14</v>
      </c>
      <c r="E153" s="47"/>
      <c r="F153" s="47">
        <f t="shared" si="16"/>
        <v>0</v>
      </c>
      <c r="G153" s="61"/>
    </row>
    <row r="154" spans="1:7" s="1" customFormat="1" ht="21" customHeight="1">
      <c r="A154" s="13">
        <f t="shared" si="17"/>
        <v>2.6000000000000005</v>
      </c>
      <c r="B154" s="14" t="s">
        <v>19</v>
      </c>
      <c r="C154" s="47">
        <f>C146*2</f>
        <v>3434</v>
      </c>
      <c r="D154" s="12" t="s">
        <v>11</v>
      </c>
      <c r="E154" s="47"/>
      <c r="F154" s="47">
        <f t="shared" si="16"/>
        <v>0</v>
      </c>
      <c r="G154" s="61">
        <f>SUM(F149:F154)</f>
        <v>0</v>
      </c>
    </row>
    <row r="155" spans="1:7" s="1" customFormat="1" ht="18" customHeight="1">
      <c r="A155" s="13"/>
      <c r="B155" s="14"/>
      <c r="C155" s="47">
        <v>0</v>
      </c>
      <c r="D155" s="12"/>
      <c r="E155" s="47"/>
      <c r="F155" s="47">
        <f t="shared" si="16"/>
        <v>0</v>
      </c>
      <c r="G155" s="61"/>
    </row>
    <row r="156" spans="1:7" s="1" customFormat="1" ht="21" customHeight="1">
      <c r="A156" s="15">
        <v>3</v>
      </c>
      <c r="B156" s="11" t="s">
        <v>63</v>
      </c>
      <c r="C156" s="47">
        <v>0</v>
      </c>
      <c r="D156" s="16"/>
      <c r="E156" s="47"/>
      <c r="F156" s="47">
        <f t="shared" si="16"/>
        <v>0</v>
      </c>
      <c r="G156" s="61"/>
    </row>
    <row r="157" spans="1:7" s="1" customFormat="1" ht="21" customHeight="1">
      <c r="A157" s="10">
        <f>A156+0.1</f>
        <v>3.1</v>
      </c>
      <c r="B157" s="20" t="s">
        <v>20</v>
      </c>
      <c r="C157" s="47"/>
      <c r="D157" s="16"/>
      <c r="E157" s="47"/>
      <c r="F157" s="47"/>
      <c r="G157" s="61"/>
    </row>
    <row r="158" spans="1:7" s="1" customFormat="1" ht="21" customHeight="1">
      <c r="A158" s="13" t="s">
        <v>21</v>
      </c>
      <c r="B158" s="17" t="s">
        <v>194</v>
      </c>
      <c r="C158" s="47">
        <f>'[1]TABLA POT. SAN y POT.'!D58</f>
        <v>1717</v>
      </c>
      <c r="D158" s="18" t="s">
        <v>11</v>
      </c>
      <c r="E158" s="47"/>
      <c r="F158" s="47">
        <f>+C158*E158</f>
        <v>0</v>
      </c>
      <c r="G158" s="61"/>
    </row>
    <row r="159" spans="1:7" s="1" customFormat="1" ht="21" customHeight="1">
      <c r="A159" s="10">
        <f>A157+0.1</f>
        <v>3.2</v>
      </c>
      <c r="B159" s="20" t="s">
        <v>157</v>
      </c>
      <c r="C159" s="47"/>
      <c r="D159" s="12"/>
      <c r="E159" s="47"/>
      <c r="F159" s="47">
        <f>+C159*E159</f>
        <v>0</v>
      </c>
      <c r="G159" s="61"/>
    </row>
    <row r="160" spans="1:7" s="1" customFormat="1" ht="21" customHeight="1">
      <c r="A160" s="13" t="s">
        <v>22</v>
      </c>
      <c r="B160" s="17" t="s">
        <v>182</v>
      </c>
      <c r="C160" s="47">
        <v>2</v>
      </c>
      <c r="D160" s="18" t="s">
        <v>23</v>
      </c>
      <c r="E160" s="47"/>
      <c r="F160" s="47">
        <f>+C160*E160</f>
        <v>0</v>
      </c>
      <c r="G160" s="61"/>
    </row>
    <row r="161" spans="1:7" s="1" customFormat="1" ht="21" customHeight="1">
      <c r="A161" s="10">
        <f>A159+0.1</f>
        <v>3.3000000000000003</v>
      </c>
      <c r="B161" s="20" t="s">
        <v>64</v>
      </c>
      <c r="C161" s="47">
        <v>2</v>
      </c>
      <c r="D161" s="18" t="s">
        <v>23</v>
      </c>
      <c r="E161" s="47"/>
      <c r="F161" s="47">
        <f>+C161*E161</f>
        <v>0</v>
      </c>
      <c r="G161" s="61"/>
    </row>
    <row r="162" spans="1:7" s="1" customFormat="1" ht="21" customHeight="1">
      <c r="A162" s="10">
        <f>A161+0.1</f>
        <v>3.4000000000000004</v>
      </c>
      <c r="B162" s="20" t="s">
        <v>65</v>
      </c>
      <c r="C162" s="47">
        <v>1</v>
      </c>
      <c r="D162" s="18" t="s">
        <v>23</v>
      </c>
      <c r="E162" s="47"/>
      <c r="F162" s="47">
        <f>+C162*E162</f>
        <v>0</v>
      </c>
      <c r="G162" s="61"/>
    </row>
    <row r="163" spans="1:7" s="1" customFormat="1" ht="21" customHeight="1">
      <c r="A163" s="10">
        <f>+A162+0.1</f>
        <v>3.5000000000000004</v>
      </c>
      <c r="B163" s="20" t="s">
        <v>199</v>
      </c>
      <c r="C163" s="47"/>
      <c r="D163" s="18"/>
      <c r="E163" s="47"/>
      <c r="F163" s="47"/>
      <c r="G163" s="61"/>
    </row>
    <row r="164" spans="1:7" s="1" customFormat="1" ht="21" customHeight="1">
      <c r="A164" s="13" t="s">
        <v>203</v>
      </c>
      <c r="B164" s="17" t="s">
        <v>204</v>
      </c>
      <c r="C164" s="47">
        <v>4</v>
      </c>
      <c r="D164" s="18" t="s">
        <v>23</v>
      </c>
      <c r="E164" s="47"/>
      <c r="F164" s="47">
        <f>+C164*E164</f>
        <v>0</v>
      </c>
      <c r="G164" s="61">
        <f>SUM(F158:F164)</f>
        <v>0</v>
      </c>
    </row>
    <row r="165" spans="1:7" s="1" customFormat="1" ht="18" customHeight="1">
      <c r="A165" s="13"/>
      <c r="B165" s="17"/>
      <c r="C165" s="47"/>
      <c r="D165" s="18"/>
      <c r="E165" s="47"/>
      <c r="F165" s="47"/>
      <c r="G165" s="61"/>
    </row>
    <row r="166" spans="1:7" s="1" customFormat="1" ht="21" customHeight="1">
      <c r="A166" s="15">
        <v>4</v>
      </c>
      <c r="B166" s="11" t="s">
        <v>66</v>
      </c>
      <c r="C166" s="47">
        <v>0</v>
      </c>
      <c r="D166" s="16"/>
      <c r="E166" s="47"/>
      <c r="F166" s="47">
        <f>+C166*E166</f>
        <v>0</v>
      </c>
      <c r="G166" s="61">
        <f>F166*C166</f>
        <v>0</v>
      </c>
    </row>
    <row r="167" spans="1:7" s="1" customFormat="1" ht="21" customHeight="1">
      <c r="A167" s="10">
        <f>A166+0.1</f>
        <v>4.1</v>
      </c>
      <c r="B167" s="20" t="s">
        <v>20</v>
      </c>
      <c r="C167" s="47"/>
      <c r="D167" s="12"/>
      <c r="E167" s="47"/>
      <c r="F167" s="47"/>
      <c r="G167" s="61">
        <f>F167*C167</f>
        <v>0</v>
      </c>
    </row>
    <row r="168" spans="1:7" s="1" customFormat="1" ht="21" customHeight="1">
      <c r="A168" s="13" t="s">
        <v>24</v>
      </c>
      <c r="B168" s="17" t="s">
        <v>195</v>
      </c>
      <c r="C168" s="47">
        <f>C158</f>
        <v>1717</v>
      </c>
      <c r="D168" s="18" t="s">
        <v>11</v>
      </c>
      <c r="E168" s="47"/>
      <c r="F168" s="47">
        <f>+C168*E168</f>
        <v>0</v>
      </c>
      <c r="G168" s="61"/>
    </row>
    <row r="169" spans="1:7" s="1" customFormat="1" ht="21" customHeight="1">
      <c r="A169" s="10">
        <f>A167+0.1</f>
        <v>4.199999999999999</v>
      </c>
      <c r="B169" s="20" t="s">
        <v>157</v>
      </c>
      <c r="C169" s="47"/>
      <c r="D169" s="12"/>
      <c r="E169" s="47"/>
      <c r="F169" s="47">
        <f aca="true" t="shared" si="18" ref="F169:F195">+C169*E169</f>
        <v>0</v>
      </c>
      <c r="G169" s="61">
        <f>F169*C169</f>
        <v>0</v>
      </c>
    </row>
    <row r="170" spans="1:7" s="1" customFormat="1" ht="21" customHeight="1">
      <c r="A170" s="13" t="s">
        <v>33</v>
      </c>
      <c r="B170" s="17" t="s">
        <v>182</v>
      </c>
      <c r="C170" s="47">
        <v>2</v>
      </c>
      <c r="D170" s="18" t="s">
        <v>23</v>
      </c>
      <c r="E170" s="47"/>
      <c r="F170" s="47">
        <f t="shared" si="18"/>
        <v>0</v>
      </c>
      <c r="G170" s="61"/>
    </row>
    <row r="171" spans="1:7" s="1" customFormat="1" ht="38.25" customHeight="1">
      <c r="A171" s="10">
        <f>A169+0.1</f>
        <v>4.299999999999999</v>
      </c>
      <c r="B171" s="20" t="s">
        <v>67</v>
      </c>
      <c r="C171" s="47">
        <v>2</v>
      </c>
      <c r="D171" s="18" t="s">
        <v>23</v>
      </c>
      <c r="E171" s="47"/>
      <c r="F171" s="47">
        <f t="shared" si="18"/>
        <v>0</v>
      </c>
      <c r="G171" s="61"/>
    </row>
    <row r="172" spans="1:7" s="1" customFormat="1" ht="21" customHeight="1">
      <c r="A172" s="10">
        <f>A171+0.1</f>
        <v>4.399999999999999</v>
      </c>
      <c r="B172" s="20" t="s">
        <v>68</v>
      </c>
      <c r="C172" s="47">
        <v>1</v>
      </c>
      <c r="D172" s="18" t="s">
        <v>23</v>
      </c>
      <c r="E172" s="47"/>
      <c r="F172" s="47">
        <f t="shared" si="18"/>
        <v>0</v>
      </c>
      <c r="G172" s="61">
        <f>SUM(F168:F172)</f>
        <v>0</v>
      </c>
    </row>
    <row r="173" spans="1:7" s="1" customFormat="1" ht="21" customHeight="1" thickBot="1">
      <c r="A173" s="32"/>
      <c r="B173" s="26"/>
      <c r="C173" s="50"/>
      <c r="D173" s="33"/>
      <c r="E173" s="50"/>
      <c r="F173" s="50">
        <f t="shared" si="18"/>
        <v>0</v>
      </c>
      <c r="G173" s="64"/>
    </row>
    <row r="174" spans="1:7" s="1" customFormat="1" ht="21" customHeight="1" thickTop="1">
      <c r="A174" s="34">
        <v>5</v>
      </c>
      <c r="B174" s="35" t="s">
        <v>69</v>
      </c>
      <c r="C174" s="51"/>
      <c r="D174" s="29"/>
      <c r="E174" s="51"/>
      <c r="F174" s="51">
        <f t="shared" si="18"/>
        <v>0</v>
      </c>
      <c r="G174" s="66"/>
    </row>
    <row r="175" spans="1:7" s="1" customFormat="1" ht="21" customHeight="1">
      <c r="A175" s="10">
        <f>A174+0.1</f>
        <v>5.1</v>
      </c>
      <c r="B175" s="20" t="s">
        <v>70</v>
      </c>
      <c r="C175" s="47"/>
      <c r="D175" s="18"/>
      <c r="E175" s="47"/>
      <c r="F175" s="47">
        <f t="shared" si="18"/>
        <v>0</v>
      </c>
      <c r="G175" s="60"/>
    </row>
    <row r="176" spans="1:7" s="1" customFormat="1" ht="21" customHeight="1">
      <c r="A176" s="13" t="s">
        <v>71</v>
      </c>
      <c r="B176" s="24" t="s">
        <v>175</v>
      </c>
      <c r="C176" s="47">
        <v>1</v>
      </c>
      <c r="D176" s="18" t="s">
        <v>23</v>
      </c>
      <c r="E176" s="49"/>
      <c r="F176" s="47">
        <f t="shared" si="18"/>
        <v>0</v>
      </c>
      <c r="G176" s="67"/>
    </row>
    <row r="177" spans="1:7" s="1" customFormat="1" ht="21" customHeight="1">
      <c r="A177" s="13" t="s">
        <v>72</v>
      </c>
      <c r="B177" s="24" t="s">
        <v>176</v>
      </c>
      <c r="C177" s="47">
        <v>1</v>
      </c>
      <c r="D177" s="18" t="s">
        <v>23</v>
      </c>
      <c r="E177" s="49"/>
      <c r="F177" s="47">
        <f t="shared" si="18"/>
        <v>0</v>
      </c>
      <c r="G177" s="67"/>
    </row>
    <row r="178" spans="1:7" s="1" customFormat="1" ht="21" customHeight="1">
      <c r="A178" s="13" t="s">
        <v>73</v>
      </c>
      <c r="B178" s="24" t="s">
        <v>177</v>
      </c>
      <c r="C178" s="47">
        <v>1</v>
      </c>
      <c r="D178" s="18" t="s">
        <v>23</v>
      </c>
      <c r="E178" s="49"/>
      <c r="F178" s="47">
        <f t="shared" si="18"/>
        <v>0</v>
      </c>
      <c r="G178" s="67"/>
    </row>
    <row r="179" spans="1:7" s="1" customFormat="1" ht="21" customHeight="1">
      <c r="A179" s="13" t="s">
        <v>74</v>
      </c>
      <c r="B179" s="24" t="s">
        <v>178</v>
      </c>
      <c r="C179" s="47">
        <v>1</v>
      </c>
      <c r="D179" s="18" t="s">
        <v>23</v>
      </c>
      <c r="E179" s="49"/>
      <c r="F179" s="47">
        <f t="shared" si="18"/>
        <v>0</v>
      </c>
      <c r="G179" s="67"/>
    </row>
    <row r="180" spans="1:7" s="1" customFormat="1" ht="21" customHeight="1">
      <c r="A180" s="13">
        <f>A175+0.1</f>
        <v>5.199999999999999</v>
      </c>
      <c r="B180" s="24" t="s">
        <v>201</v>
      </c>
      <c r="C180" s="49">
        <v>1</v>
      </c>
      <c r="D180" s="18" t="s">
        <v>23</v>
      </c>
      <c r="E180" s="49"/>
      <c r="F180" s="47">
        <f t="shared" si="18"/>
        <v>0</v>
      </c>
      <c r="G180" s="63"/>
    </row>
    <row r="181" spans="1:7" s="1" customFormat="1" ht="21" customHeight="1">
      <c r="A181" s="13">
        <f>A180+0.1</f>
        <v>5.299999999999999</v>
      </c>
      <c r="B181" s="24" t="s">
        <v>205</v>
      </c>
      <c r="C181" s="49">
        <v>1</v>
      </c>
      <c r="D181" s="18" t="s">
        <v>23</v>
      </c>
      <c r="E181" s="49"/>
      <c r="F181" s="47">
        <f t="shared" si="18"/>
        <v>0</v>
      </c>
      <c r="G181" s="63"/>
    </row>
    <row r="182" spans="1:7" s="1" customFormat="1" ht="21" customHeight="1">
      <c r="A182" s="10">
        <f>A181+0.1</f>
        <v>5.399999999999999</v>
      </c>
      <c r="B182" s="72" t="s">
        <v>75</v>
      </c>
      <c r="C182" s="49"/>
      <c r="D182" s="18"/>
      <c r="E182" s="49"/>
      <c r="F182" s="47">
        <f t="shared" si="18"/>
        <v>0</v>
      </c>
      <c r="G182" s="63"/>
    </row>
    <row r="183" spans="1:7" s="1" customFormat="1" ht="21" customHeight="1">
      <c r="A183" s="13" t="s">
        <v>76</v>
      </c>
      <c r="B183" s="24" t="s">
        <v>179</v>
      </c>
      <c r="C183" s="49">
        <v>1</v>
      </c>
      <c r="D183" s="18" t="s">
        <v>23</v>
      </c>
      <c r="E183" s="49"/>
      <c r="F183" s="47">
        <f t="shared" si="18"/>
        <v>0</v>
      </c>
      <c r="G183" s="63"/>
    </row>
    <row r="184" spans="1:7" s="1" customFormat="1" ht="21" customHeight="1">
      <c r="A184" s="13" t="s">
        <v>77</v>
      </c>
      <c r="B184" s="24" t="s">
        <v>180</v>
      </c>
      <c r="C184" s="49">
        <v>3</v>
      </c>
      <c r="D184" s="18" t="s">
        <v>23</v>
      </c>
      <c r="E184" s="49"/>
      <c r="F184" s="47">
        <f t="shared" si="18"/>
        <v>0</v>
      </c>
      <c r="G184" s="63"/>
    </row>
    <row r="185" spans="1:7" s="1" customFormat="1" ht="21" customHeight="1">
      <c r="A185" s="13" t="s">
        <v>78</v>
      </c>
      <c r="B185" s="24" t="s">
        <v>181</v>
      </c>
      <c r="C185" s="49">
        <v>3</v>
      </c>
      <c r="D185" s="18" t="s">
        <v>23</v>
      </c>
      <c r="E185" s="49"/>
      <c r="F185" s="47">
        <f t="shared" si="18"/>
        <v>0</v>
      </c>
      <c r="G185" s="63"/>
    </row>
    <row r="186" spans="1:7" s="1" customFormat="1" ht="21" customHeight="1">
      <c r="A186" s="10">
        <f>A182+0.1</f>
        <v>5.499999999999998</v>
      </c>
      <c r="B186" s="72" t="s">
        <v>79</v>
      </c>
      <c r="C186" s="49"/>
      <c r="D186" s="18"/>
      <c r="E186" s="49"/>
      <c r="F186" s="47">
        <f t="shared" si="18"/>
        <v>0</v>
      </c>
      <c r="G186" s="63"/>
    </row>
    <row r="187" spans="1:7" s="1" customFormat="1" ht="21" customHeight="1">
      <c r="A187" s="13" t="s">
        <v>80</v>
      </c>
      <c r="B187" s="24" t="s">
        <v>81</v>
      </c>
      <c r="C187" s="49">
        <v>1</v>
      </c>
      <c r="D187" s="18" t="s">
        <v>23</v>
      </c>
      <c r="E187" s="49"/>
      <c r="F187" s="47">
        <f t="shared" si="18"/>
        <v>0</v>
      </c>
      <c r="G187" s="63"/>
    </row>
    <row r="188" spans="1:7" s="1" customFormat="1" ht="21" customHeight="1">
      <c r="A188" s="13" t="s">
        <v>82</v>
      </c>
      <c r="B188" s="24" t="s">
        <v>83</v>
      </c>
      <c r="C188" s="49">
        <v>3</v>
      </c>
      <c r="D188" s="18" t="s">
        <v>23</v>
      </c>
      <c r="E188" s="49"/>
      <c r="F188" s="47">
        <f t="shared" si="18"/>
        <v>0</v>
      </c>
      <c r="G188" s="63"/>
    </row>
    <row r="189" spans="1:7" s="1" customFormat="1" ht="21" customHeight="1">
      <c r="A189" s="13" t="s">
        <v>84</v>
      </c>
      <c r="B189" s="24" t="s">
        <v>85</v>
      </c>
      <c r="C189" s="49">
        <v>3</v>
      </c>
      <c r="D189" s="18" t="s">
        <v>23</v>
      </c>
      <c r="E189" s="49"/>
      <c r="F189" s="47">
        <f t="shared" si="18"/>
        <v>0</v>
      </c>
      <c r="G189" s="63"/>
    </row>
    <row r="190" spans="1:7" s="1" customFormat="1" ht="21" customHeight="1">
      <c r="A190" s="13" t="s">
        <v>86</v>
      </c>
      <c r="B190" s="24" t="s">
        <v>87</v>
      </c>
      <c r="C190" s="49">
        <v>1</v>
      </c>
      <c r="D190" s="18" t="s">
        <v>23</v>
      </c>
      <c r="E190" s="49"/>
      <c r="F190" s="47">
        <f t="shared" si="18"/>
        <v>0</v>
      </c>
      <c r="G190" s="63"/>
    </row>
    <row r="191" spans="1:7" s="1" customFormat="1" ht="21" customHeight="1">
      <c r="A191" s="13" t="s">
        <v>88</v>
      </c>
      <c r="B191" s="24" t="s">
        <v>89</v>
      </c>
      <c r="C191" s="49">
        <v>3</v>
      </c>
      <c r="D191" s="18" t="s">
        <v>23</v>
      </c>
      <c r="E191" s="47"/>
      <c r="F191" s="47">
        <f t="shared" si="18"/>
        <v>0</v>
      </c>
      <c r="G191" s="63"/>
    </row>
    <row r="192" spans="1:7" s="1" customFormat="1" ht="21" customHeight="1">
      <c r="A192" s="13">
        <f>A186+0.1</f>
        <v>5.599999999999998</v>
      </c>
      <c r="B192" s="24" t="s">
        <v>90</v>
      </c>
      <c r="C192" s="49">
        <v>1</v>
      </c>
      <c r="D192" s="18" t="s">
        <v>23</v>
      </c>
      <c r="E192" s="49"/>
      <c r="F192" s="47">
        <f t="shared" si="18"/>
        <v>0</v>
      </c>
      <c r="G192" s="63"/>
    </row>
    <row r="193" spans="1:7" s="1" customFormat="1" ht="21" customHeight="1">
      <c r="A193" s="13">
        <f>A192+0.1</f>
        <v>5.6999999999999975</v>
      </c>
      <c r="B193" s="24" t="s">
        <v>42</v>
      </c>
      <c r="C193" s="49">
        <v>1</v>
      </c>
      <c r="D193" s="25" t="s">
        <v>29</v>
      </c>
      <c r="E193" s="49"/>
      <c r="F193" s="47">
        <f t="shared" si="18"/>
        <v>0</v>
      </c>
      <c r="G193" s="63"/>
    </row>
    <row r="194" spans="1:7" s="1" customFormat="1" ht="21" customHeight="1">
      <c r="A194" s="13">
        <f>A193+0.1</f>
        <v>5.799999999999997</v>
      </c>
      <c r="B194" s="24" t="s">
        <v>43</v>
      </c>
      <c r="C194" s="49">
        <v>5</v>
      </c>
      <c r="D194" s="25" t="s">
        <v>44</v>
      </c>
      <c r="E194" s="49"/>
      <c r="F194" s="47">
        <f t="shared" si="18"/>
        <v>0</v>
      </c>
      <c r="G194" s="63"/>
    </row>
    <row r="195" spans="1:7" s="1" customFormat="1" ht="21" customHeight="1">
      <c r="A195" s="13">
        <f>A194+0.1</f>
        <v>5.899999999999997</v>
      </c>
      <c r="B195" s="17" t="s">
        <v>45</v>
      </c>
      <c r="C195" s="47">
        <v>5</v>
      </c>
      <c r="D195" s="18" t="s">
        <v>44</v>
      </c>
      <c r="E195" s="47"/>
      <c r="F195" s="47">
        <f t="shared" si="18"/>
        <v>0</v>
      </c>
      <c r="G195" s="61">
        <f>SUM(F176:F195)</f>
        <v>0</v>
      </c>
    </row>
    <row r="196" spans="1:7" s="1" customFormat="1" ht="21" customHeight="1">
      <c r="A196" s="7"/>
      <c r="B196" s="36"/>
      <c r="C196" s="46"/>
      <c r="D196" s="37"/>
      <c r="E196" s="46"/>
      <c r="F196" s="46"/>
      <c r="G196" s="68"/>
    </row>
    <row r="197" spans="1:7" s="1" customFormat="1" ht="21" customHeight="1">
      <c r="A197" s="15">
        <v>6</v>
      </c>
      <c r="B197" s="20" t="s">
        <v>91</v>
      </c>
      <c r="C197" s="47"/>
      <c r="D197" s="18"/>
      <c r="E197" s="47"/>
      <c r="F197" s="47"/>
      <c r="G197" s="61"/>
    </row>
    <row r="198" spans="1:7" s="1" customFormat="1" ht="21" customHeight="1">
      <c r="A198" s="13">
        <f aca="true" t="shared" si="19" ref="A198:A204">A197+0.1</f>
        <v>6.1</v>
      </c>
      <c r="B198" s="17" t="s">
        <v>47</v>
      </c>
      <c r="C198" s="47">
        <f>3.49*4</f>
        <v>13.96</v>
      </c>
      <c r="D198" s="19" t="s">
        <v>14</v>
      </c>
      <c r="E198" s="47"/>
      <c r="F198" s="47">
        <f aca="true" t="shared" si="20" ref="F198:F204">+C198*E198</f>
        <v>0</v>
      </c>
      <c r="G198" s="61"/>
    </row>
    <row r="199" spans="1:7" s="1" customFormat="1" ht="21" customHeight="1">
      <c r="A199" s="13">
        <f t="shared" si="19"/>
        <v>6.199999999999999</v>
      </c>
      <c r="B199" s="17" t="s">
        <v>48</v>
      </c>
      <c r="C199" s="47">
        <f>5.24*4</f>
        <v>20.96</v>
      </c>
      <c r="D199" s="19" t="s">
        <v>14</v>
      </c>
      <c r="E199" s="47"/>
      <c r="F199" s="47">
        <f t="shared" si="20"/>
        <v>0</v>
      </c>
      <c r="G199" s="61"/>
    </row>
    <row r="200" spans="1:7" s="1" customFormat="1" ht="21" customHeight="1">
      <c r="A200" s="13">
        <f t="shared" si="19"/>
        <v>6.299999999999999</v>
      </c>
      <c r="B200" s="17" t="s">
        <v>49</v>
      </c>
      <c r="C200" s="47">
        <f>1.72*4</f>
        <v>6.88</v>
      </c>
      <c r="D200" s="19" t="s">
        <v>14</v>
      </c>
      <c r="E200" s="47"/>
      <c r="F200" s="47">
        <f t="shared" si="20"/>
        <v>0</v>
      </c>
      <c r="G200" s="61"/>
    </row>
    <row r="201" spans="1:7" s="1" customFormat="1" ht="21" customHeight="1">
      <c r="A201" s="13">
        <f t="shared" si="19"/>
        <v>6.399999999999999</v>
      </c>
      <c r="B201" s="17" t="s">
        <v>50</v>
      </c>
      <c r="C201" s="47">
        <f>6.89*4</f>
        <v>27.56</v>
      </c>
      <c r="D201" s="12" t="s">
        <v>51</v>
      </c>
      <c r="E201" s="47"/>
      <c r="F201" s="47">
        <f t="shared" si="20"/>
        <v>0</v>
      </c>
      <c r="G201" s="61"/>
    </row>
    <row r="202" spans="1:7" s="1" customFormat="1" ht="21" customHeight="1">
      <c r="A202" s="13">
        <f t="shared" si="19"/>
        <v>6.499999999999998</v>
      </c>
      <c r="B202" s="17" t="s">
        <v>52</v>
      </c>
      <c r="C202" s="47">
        <v>4</v>
      </c>
      <c r="D202" s="18" t="s">
        <v>29</v>
      </c>
      <c r="E202" s="47"/>
      <c r="F202" s="47">
        <f t="shared" si="20"/>
        <v>0</v>
      </c>
      <c r="G202" s="61"/>
    </row>
    <row r="203" spans="1:7" s="1" customFormat="1" ht="21" customHeight="1">
      <c r="A203" s="13">
        <f t="shared" si="19"/>
        <v>6.599999999999998</v>
      </c>
      <c r="B203" s="17" t="s">
        <v>53</v>
      </c>
      <c r="C203" s="47">
        <v>4</v>
      </c>
      <c r="D203" s="18" t="s">
        <v>4</v>
      </c>
      <c r="E203" s="47"/>
      <c r="F203" s="47">
        <f t="shared" si="20"/>
        <v>0</v>
      </c>
      <c r="G203" s="61"/>
    </row>
    <row r="204" spans="1:7" s="1" customFormat="1" ht="21" customHeight="1">
      <c r="A204" s="13">
        <f t="shared" si="19"/>
        <v>6.6999999999999975</v>
      </c>
      <c r="B204" s="17" t="s">
        <v>54</v>
      </c>
      <c r="C204" s="47">
        <v>4</v>
      </c>
      <c r="D204" s="18" t="s">
        <v>4</v>
      </c>
      <c r="E204" s="47"/>
      <c r="F204" s="47">
        <f t="shared" si="20"/>
        <v>0</v>
      </c>
      <c r="G204" s="61">
        <f>SUM(F198:F204)</f>
        <v>0</v>
      </c>
    </row>
    <row r="205" spans="1:7" s="1" customFormat="1" ht="21" customHeight="1">
      <c r="A205" s="13"/>
      <c r="B205" s="17"/>
      <c r="C205" s="47"/>
      <c r="D205" s="18"/>
      <c r="E205" s="55"/>
      <c r="F205" s="47"/>
      <c r="G205" s="61"/>
    </row>
    <row r="206" spans="1:7" s="1" customFormat="1" ht="21" customHeight="1">
      <c r="A206" s="15">
        <v>7</v>
      </c>
      <c r="B206" s="20" t="s">
        <v>25</v>
      </c>
      <c r="C206" s="47">
        <f>3.54*4+2*3.54+2*0.94+2*0.94</f>
        <v>25</v>
      </c>
      <c r="D206" s="18" t="s">
        <v>14</v>
      </c>
      <c r="E206" s="55"/>
      <c r="F206" s="47">
        <f>+C206*E206</f>
        <v>0</v>
      </c>
      <c r="G206" s="61">
        <f>SUM(F206)</f>
        <v>0</v>
      </c>
    </row>
    <row r="207" spans="1:7" s="1" customFormat="1" ht="21" customHeight="1">
      <c r="A207" s="13"/>
      <c r="B207" s="17"/>
      <c r="C207" s="47"/>
      <c r="D207" s="18"/>
      <c r="E207" s="55"/>
      <c r="F207" s="47"/>
      <c r="G207" s="61"/>
    </row>
    <row r="208" spans="1:7" s="1" customFormat="1" ht="21" customHeight="1">
      <c r="A208" s="15">
        <v>8</v>
      </c>
      <c r="B208" s="20" t="s">
        <v>35</v>
      </c>
      <c r="C208" s="47">
        <v>1</v>
      </c>
      <c r="D208" s="18" t="s">
        <v>4</v>
      </c>
      <c r="E208" s="47"/>
      <c r="F208" s="47">
        <f>+C208*E208</f>
        <v>0</v>
      </c>
      <c r="G208" s="61">
        <f>SUM(F208)</f>
        <v>0</v>
      </c>
    </row>
    <row r="209" spans="1:7" s="1" customFormat="1" ht="21" customHeight="1">
      <c r="A209" s="13"/>
      <c r="B209" s="17"/>
      <c r="C209" s="47"/>
      <c r="D209" s="18"/>
      <c r="E209" s="55"/>
      <c r="F209" s="47"/>
      <c r="G209" s="61"/>
    </row>
    <row r="210" spans="1:7" s="1" customFormat="1" ht="21" customHeight="1">
      <c r="A210" s="15">
        <v>9</v>
      </c>
      <c r="B210" s="20" t="s">
        <v>36</v>
      </c>
      <c r="C210" s="47">
        <v>1</v>
      </c>
      <c r="D210" s="18" t="s">
        <v>4</v>
      </c>
      <c r="E210" s="55"/>
      <c r="F210" s="47">
        <f>+C210*E210</f>
        <v>0</v>
      </c>
      <c r="G210" s="61">
        <f>SUM(F210)</f>
        <v>0</v>
      </c>
    </row>
    <row r="211" spans="1:7" s="1" customFormat="1" ht="21" customHeight="1">
      <c r="A211" s="13"/>
      <c r="B211" s="17"/>
      <c r="C211" s="47"/>
      <c r="D211" s="18"/>
      <c r="E211" s="55"/>
      <c r="F211" s="47"/>
      <c r="G211" s="61"/>
    </row>
    <row r="212" spans="1:7" s="1" customFormat="1" ht="21" customHeight="1">
      <c r="A212" s="15">
        <v>10</v>
      </c>
      <c r="B212" s="20" t="s">
        <v>26</v>
      </c>
      <c r="C212" s="47"/>
      <c r="D212" s="18"/>
      <c r="E212" s="55"/>
      <c r="F212" s="47"/>
      <c r="G212" s="61"/>
    </row>
    <row r="213" spans="1:7" s="1" customFormat="1" ht="21" customHeight="1">
      <c r="A213" s="13">
        <f>A212+0.1</f>
        <v>10.1</v>
      </c>
      <c r="B213" s="17" t="s">
        <v>27</v>
      </c>
      <c r="C213" s="47">
        <f>C146*1.87</f>
        <v>3210.79</v>
      </c>
      <c r="D213" s="18" t="s">
        <v>51</v>
      </c>
      <c r="E213" s="55"/>
      <c r="F213" s="47">
        <f>+C213*E213</f>
        <v>0</v>
      </c>
      <c r="G213" s="61">
        <f>SUM(F213)</f>
        <v>0</v>
      </c>
    </row>
    <row r="214" spans="1:7" s="1" customFormat="1" ht="21" customHeight="1">
      <c r="A214" s="13"/>
      <c r="B214" s="17"/>
      <c r="C214" s="47"/>
      <c r="D214" s="18"/>
      <c r="E214" s="55"/>
      <c r="F214" s="47"/>
      <c r="G214" s="61"/>
    </row>
    <row r="215" spans="1:7" s="1" customFormat="1" ht="21" customHeight="1">
      <c r="A215" s="15">
        <v>11</v>
      </c>
      <c r="B215" s="20" t="s">
        <v>28</v>
      </c>
      <c r="C215" s="47">
        <v>1</v>
      </c>
      <c r="D215" s="12" t="s">
        <v>29</v>
      </c>
      <c r="E215" s="47"/>
      <c r="F215" s="47">
        <f>+C215*E215</f>
        <v>0</v>
      </c>
      <c r="G215" s="61">
        <f>SUM(F215)</f>
        <v>0</v>
      </c>
    </row>
    <row r="216" spans="1:7" s="1" customFormat="1" ht="21" customHeight="1">
      <c r="A216" s="13"/>
      <c r="B216" s="17"/>
      <c r="C216" s="47"/>
      <c r="D216" s="12"/>
      <c r="E216" s="47"/>
      <c r="F216" s="47"/>
      <c r="G216" s="61"/>
    </row>
    <row r="217" spans="1:7" s="1" customFormat="1" ht="45.75" customHeight="1">
      <c r="A217" s="15">
        <v>12</v>
      </c>
      <c r="B217" s="20" t="s">
        <v>30</v>
      </c>
      <c r="C217" s="47">
        <v>1</v>
      </c>
      <c r="D217" s="12" t="s">
        <v>29</v>
      </c>
      <c r="E217" s="47"/>
      <c r="F217" s="47">
        <f>+C217*E217</f>
        <v>0</v>
      </c>
      <c r="G217" s="61">
        <f>SUM(F217)</f>
        <v>0</v>
      </c>
    </row>
    <row r="218" spans="1:7" s="1" customFormat="1" ht="21" customHeight="1">
      <c r="A218" s="13"/>
      <c r="B218" s="17"/>
      <c r="C218" s="47"/>
      <c r="D218" s="18"/>
      <c r="E218" s="55"/>
      <c r="F218" s="47"/>
      <c r="G218" s="61"/>
    </row>
    <row r="219" spans="1:7" s="1" customFormat="1" ht="21" customHeight="1">
      <c r="A219" s="15">
        <v>13</v>
      </c>
      <c r="B219" s="20" t="s">
        <v>92</v>
      </c>
      <c r="C219" s="47">
        <f>C158</f>
        <v>1717</v>
      </c>
      <c r="D219" s="12" t="s">
        <v>11</v>
      </c>
      <c r="E219" s="47"/>
      <c r="F219" s="47">
        <f>+C219*E219</f>
        <v>0</v>
      </c>
      <c r="G219" s="61">
        <f>SUM(F219)</f>
        <v>0</v>
      </c>
    </row>
    <row r="220" spans="1:7" s="1" customFormat="1" ht="21" customHeight="1">
      <c r="A220" s="13"/>
      <c r="B220" s="17"/>
      <c r="C220" s="47"/>
      <c r="D220" s="12"/>
      <c r="E220" s="47"/>
      <c r="F220" s="47"/>
      <c r="G220" s="61"/>
    </row>
    <row r="221" spans="1:7" s="1" customFormat="1" ht="21" customHeight="1">
      <c r="A221" s="15">
        <v>14</v>
      </c>
      <c r="B221" s="20" t="s">
        <v>32</v>
      </c>
      <c r="C221" s="47">
        <v>1</v>
      </c>
      <c r="D221" s="12" t="s">
        <v>29</v>
      </c>
      <c r="E221" s="47"/>
      <c r="F221" s="47">
        <f>+C221*E221</f>
        <v>0</v>
      </c>
      <c r="G221" s="61">
        <f>SUM(F221)</f>
        <v>0</v>
      </c>
    </row>
    <row r="222" spans="1:7" s="1" customFormat="1" ht="21" customHeight="1" thickBot="1">
      <c r="A222" s="21"/>
      <c r="B222" s="22"/>
      <c r="C222" s="48"/>
      <c r="D222" s="22"/>
      <c r="E222" s="48"/>
      <c r="F222" s="48"/>
      <c r="G222" s="62"/>
    </row>
    <row r="223" spans="1:7" s="1" customFormat="1" ht="21" customHeight="1" thickBot="1" thickTop="1">
      <c r="A223" s="74"/>
      <c r="B223" s="75" t="s">
        <v>93</v>
      </c>
      <c r="C223" s="76"/>
      <c r="D223" s="77"/>
      <c r="E223" s="76"/>
      <c r="F223" s="78">
        <v>0</v>
      </c>
      <c r="G223" s="79">
        <f>SUM(G145:G221)</f>
        <v>0</v>
      </c>
    </row>
    <row r="224" spans="1:7" s="1" customFormat="1" ht="21" customHeight="1" thickTop="1">
      <c r="A224" s="7"/>
      <c r="B224" s="8"/>
      <c r="C224" s="46">
        <v>0</v>
      </c>
      <c r="D224" s="9"/>
      <c r="E224" s="46"/>
      <c r="F224" s="46">
        <v>0</v>
      </c>
      <c r="G224" s="59"/>
    </row>
    <row r="225" spans="1:7" s="1" customFormat="1" ht="66" customHeight="1">
      <c r="A225" s="10" t="s">
        <v>94</v>
      </c>
      <c r="B225" s="20" t="s">
        <v>223</v>
      </c>
      <c r="C225" s="47"/>
      <c r="D225" s="12"/>
      <c r="E225" s="47"/>
      <c r="F225" s="47"/>
      <c r="G225" s="60"/>
    </row>
    <row r="226" spans="1:7" s="1" customFormat="1" ht="21" customHeight="1">
      <c r="A226" s="13"/>
      <c r="B226" s="11" t="s">
        <v>95</v>
      </c>
      <c r="C226" s="47"/>
      <c r="D226" s="12"/>
      <c r="E226" s="47"/>
      <c r="F226" s="47"/>
      <c r="G226" s="60"/>
    </row>
    <row r="227" spans="1:7" s="1" customFormat="1" ht="21" customHeight="1">
      <c r="A227" s="13"/>
      <c r="B227" s="14"/>
      <c r="C227" s="47"/>
      <c r="D227" s="12"/>
      <c r="E227" s="47"/>
      <c r="F227" s="47"/>
      <c r="G227" s="60"/>
    </row>
    <row r="228" spans="1:7" s="1" customFormat="1" ht="21" customHeight="1">
      <c r="A228" s="15">
        <v>1</v>
      </c>
      <c r="B228" s="11" t="s">
        <v>8</v>
      </c>
      <c r="C228" s="47">
        <v>0</v>
      </c>
      <c r="D228" s="16"/>
      <c r="E228" s="47"/>
      <c r="F228" s="47">
        <v>0</v>
      </c>
      <c r="G228" s="60">
        <f>F228*C228</f>
        <v>0</v>
      </c>
    </row>
    <row r="229" spans="1:7" s="1" customFormat="1" ht="21" customHeight="1">
      <c r="A229" s="13">
        <f>A228+0.1</f>
        <v>1.1</v>
      </c>
      <c r="B229" s="17" t="s">
        <v>158</v>
      </c>
      <c r="C229" s="47">
        <v>1</v>
      </c>
      <c r="D229" s="18" t="s">
        <v>9</v>
      </c>
      <c r="E229" s="47"/>
      <c r="F229" s="47">
        <f>+C229*E229</f>
        <v>0</v>
      </c>
      <c r="G229" s="61"/>
    </row>
    <row r="230" spans="1:7" s="1" customFormat="1" ht="21" customHeight="1">
      <c r="A230" s="13">
        <f>A229+0.1</f>
        <v>1.2000000000000002</v>
      </c>
      <c r="B230" s="14" t="s">
        <v>10</v>
      </c>
      <c r="C230" s="47">
        <f>'[1]TABLA POT. SAN y POT.'!D70</f>
        <v>2637.1</v>
      </c>
      <c r="D230" s="12" t="s">
        <v>11</v>
      </c>
      <c r="E230" s="47"/>
      <c r="F230" s="47">
        <f>+C230*E230</f>
        <v>0</v>
      </c>
      <c r="G230" s="61">
        <f>SUM(F229:F230)</f>
        <v>0</v>
      </c>
    </row>
    <row r="231" spans="1:7" s="1" customFormat="1" ht="21" customHeight="1">
      <c r="A231" s="13"/>
      <c r="B231" s="14"/>
      <c r="C231" s="47"/>
      <c r="D231" s="12"/>
      <c r="E231" s="47"/>
      <c r="F231" s="47"/>
      <c r="G231" s="61"/>
    </row>
    <row r="232" spans="1:7" s="1" customFormat="1" ht="21" customHeight="1">
      <c r="A232" s="15">
        <v>2</v>
      </c>
      <c r="B232" s="11" t="s">
        <v>12</v>
      </c>
      <c r="C232" s="47">
        <f>C231*0.7</f>
        <v>0</v>
      </c>
      <c r="D232" s="19">
        <f>C231*0.3</f>
        <v>0</v>
      </c>
      <c r="E232" s="47"/>
      <c r="F232" s="47">
        <f aca="true" t="shared" si="21" ref="F232:F240">+C232*E232</f>
        <v>0</v>
      </c>
      <c r="G232" s="61"/>
    </row>
    <row r="233" spans="1:7" s="1" customFormat="1" ht="21" customHeight="1">
      <c r="A233" s="13">
        <f>A232+0.1</f>
        <v>2.1</v>
      </c>
      <c r="B233" s="14" t="s">
        <v>13</v>
      </c>
      <c r="C233" s="47">
        <f>'[1]TABLA POT. SAN y POT.'!J70</f>
        <v>8098.38275</v>
      </c>
      <c r="D233" s="19" t="s">
        <v>14</v>
      </c>
      <c r="E233" s="47"/>
      <c r="F233" s="47">
        <f t="shared" si="21"/>
        <v>0</v>
      </c>
      <c r="G233" s="61"/>
    </row>
    <row r="234" spans="1:7" s="1" customFormat="1" ht="21" customHeight="1">
      <c r="A234" s="13">
        <f aca="true" t="shared" si="22" ref="A234:A238">A233+0.1</f>
        <v>2.2</v>
      </c>
      <c r="B234" s="14" t="s">
        <v>15</v>
      </c>
      <c r="C234" s="47">
        <f>'[1]TABLA POT. SAN y POT.'!K70</f>
        <v>609.535525</v>
      </c>
      <c r="D234" s="19" t="s">
        <v>14</v>
      </c>
      <c r="E234" s="47"/>
      <c r="F234" s="47">
        <f t="shared" si="21"/>
        <v>0</v>
      </c>
      <c r="G234" s="61"/>
    </row>
    <row r="235" spans="1:7" s="1" customFormat="1" ht="21" customHeight="1">
      <c r="A235" s="13">
        <f t="shared" si="22"/>
        <v>2.3000000000000003</v>
      </c>
      <c r="B235" s="14" t="s">
        <v>16</v>
      </c>
      <c r="C235" s="47">
        <f>'[1]TABLA POT. SAN y POT.'!M70</f>
        <v>721.0899</v>
      </c>
      <c r="D235" s="19" t="s">
        <v>14</v>
      </c>
      <c r="E235" s="47"/>
      <c r="F235" s="47">
        <f t="shared" si="21"/>
        <v>0</v>
      </c>
      <c r="G235" s="61"/>
    </row>
    <row r="236" spans="1:7" s="1" customFormat="1" ht="21" customHeight="1">
      <c r="A236" s="13">
        <f t="shared" si="22"/>
        <v>2.4000000000000004</v>
      </c>
      <c r="B236" s="14" t="s">
        <v>17</v>
      </c>
      <c r="C236" s="47">
        <f>'[1]TABLA POT. SAN y POT.'!L70</f>
        <v>4244.87555037568</v>
      </c>
      <c r="D236" s="19" t="s">
        <v>14</v>
      </c>
      <c r="E236" s="47"/>
      <c r="F236" s="47">
        <f t="shared" si="21"/>
        <v>0</v>
      </c>
      <c r="G236" s="61"/>
    </row>
    <row r="237" spans="1:7" s="1" customFormat="1" ht="21" customHeight="1">
      <c r="A237" s="13">
        <f t="shared" si="22"/>
        <v>2.5000000000000004</v>
      </c>
      <c r="B237" s="14" t="s">
        <v>18</v>
      </c>
      <c r="C237" s="47">
        <f>'[1]TABLA POT. SAN y POT.'!N70</f>
        <v>5790.740084511615</v>
      </c>
      <c r="D237" s="19" t="s">
        <v>14</v>
      </c>
      <c r="E237" s="47"/>
      <c r="F237" s="47">
        <f t="shared" si="21"/>
        <v>0</v>
      </c>
      <c r="G237" s="61"/>
    </row>
    <row r="238" spans="1:7" s="1" customFormat="1" ht="21" customHeight="1">
      <c r="A238" s="13">
        <f t="shared" si="22"/>
        <v>2.6000000000000005</v>
      </c>
      <c r="B238" s="14" t="s">
        <v>19</v>
      </c>
      <c r="C238" s="47">
        <f>C230*2</f>
        <v>5274.2</v>
      </c>
      <c r="D238" s="12" t="s">
        <v>11</v>
      </c>
      <c r="E238" s="47"/>
      <c r="F238" s="47">
        <f t="shared" si="21"/>
        <v>0</v>
      </c>
      <c r="G238" s="61">
        <f>SUM(F233:F238)</f>
        <v>0</v>
      </c>
    </row>
    <row r="239" spans="1:7" s="1" customFormat="1" ht="21" customHeight="1">
      <c r="A239" s="13"/>
      <c r="B239" s="14"/>
      <c r="C239" s="47">
        <v>0</v>
      </c>
      <c r="D239" s="12"/>
      <c r="E239" s="47"/>
      <c r="F239" s="47">
        <f t="shared" si="21"/>
        <v>0</v>
      </c>
      <c r="G239" s="61"/>
    </row>
    <row r="240" spans="1:7" s="1" customFormat="1" ht="21" customHeight="1">
      <c r="A240" s="15">
        <v>3</v>
      </c>
      <c r="B240" s="11" t="s">
        <v>63</v>
      </c>
      <c r="C240" s="47">
        <v>0</v>
      </c>
      <c r="D240" s="16"/>
      <c r="E240" s="47"/>
      <c r="F240" s="47">
        <f t="shared" si="21"/>
        <v>0</v>
      </c>
      <c r="G240" s="61"/>
    </row>
    <row r="241" spans="1:7" s="1" customFormat="1" ht="21" customHeight="1">
      <c r="A241" s="10">
        <f>A240+0.1</f>
        <v>3.1</v>
      </c>
      <c r="B241" s="20" t="s">
        <v>20</v>
      </c>
      <c r="C241" s="47"/>
      <c r="D241" s="16"/>
      <c r="E241" s="47"/>
      <c r="F241" s="47"/>
      <c r="G241" s="61"/>
    </row>
    <row r="242" spans="1:7" s="1" customFormat="1" ht="21" customHeight="1">
      <c r="A242" s="13" t="s">
        <v>21</v>
      </c>
      <c r="B242" s="17" t="s">
        <v>196</v>
      </c>
      <c r="C242" s="47">
        <f>'[1]TABLA POT. SAN y POT.'!D67</f>
        <v>2094.1</v>
      </c>
      <c r="D242" s="18" t="s">
        <v>11</v>
      </c>
      <c r="E242" s="47"/>
      <c r="F242" s="47">
        <f>+C242*E242</f>
        <v>0</v>
      </c>
      <c r="G242" s="61"/>
    </row>
    <row r="243" spans="1:7" s="1" customFormat="1" ht="21" customHeight="1">
      <c r="A243" s="13" t="s">
        <v>96</v>
      </c>
      <c r="B243" s="17" t="s">
        <v>197</v>
      </c>
      <c r="C243" s="47">
        <f>'[1]TABLA POT. SAN y POT.'!D68</f>
        <v>543</v>
      </c>
      <c r="D243" s="18" t="s">
        <v>11</v>
      </c>
      <c r="E243" s="47"/>
      <c r="F243" s="47">
        <f>+C243*E243</f>
        <v>0</v>
      </c>
      <c r="G243" s="61">
        <f>SUM(F242:F243)</f>
        <v>0</v>
      </c>
    </row>
    <row r="244" spans="1:7" s="1" customFormat="1" ht="21" customHeight="1">
      <c r="A244" s="10">
        <f>A241+0.1</f>
        <v>3.2</v>
      </c>
      <c r="B244" s="20" t="s">
        <v>157</v>
      </c>
      <c r="C244" s="47"/>
      <c r="D244" s="12"/>
      <c r="E244" s="47"/>
      <c r="F244" s="47">
        <f aca="true" t="shared" si="23" ref="F244:F252">+C244*E244</f>
        <v>0</v>
      </c>
      <c r="G244" s="61">
        <f>F244*C244</f>
        <v>0</v>
      </c>
    </row>
    <row r="245" spans="1:7" s="1" customFormat="1" ht="21" customHeight="1">
      <c r="A245" s="13" t="s">
        <v>22</v>
      </c>
      <c r="B245" s="17" t="s">
        <v>159</v>
      </c>
      <c r="C245" s="47">
        <v>7</v>
      </c>
      <c r="D245" s="18" t="s">
        <v>23</v>
      </c>
      <c r="E245" s="47"/>
      <c r="F245" s="47">
        <f t="shared" si="23"/>
        <v>0</v>
      </c>
      <c r="G245" s="61"/>
    </row>
    <row r="246" spans="1:7" s="1" customFormat="1" ht="21" customHeight="1">
      <c r="A246" s="13" t="s">
        <v>97</v>
      </c>
      <c r="B246" s="17" t="s">
        <v>161</v>
      </c>
      <c r="C246" s="47">
        <v>1</v>
      </c>
      <c r="D246" s="18" t="s">
        <v>23</v>
      </c>
      <c r="E246" s="47"/>
      <c r="F246" s="47">
        <f t="shared" si="23"/>
        <v>0</v>
      </c>
      <c r="G246" s="61"/>
    </row>
    <row r="247" spans="1:7" s="1" customFormat="1" ht="21" customHeight="1">
      <c r="A247" s="13" t="s">
        <v>98</v>
      </c>
      <c r="B247" s="17" t="s">
        <v>162</v>
      </c>
      <c r="C247" s="47">
        <v>1</v>
      </c>
      <c r="D247" s="18" t="s">
        <v>23</v>
      </c>
      <c r="E247" s="47"/>
      <c r="F247" s="47">
        <f t="shared" si="23"/>
        <v>0</v>
      </c>
      <c r="G247" s="61"/>
    </row>
    <row r="248" spans="1:7" s="1" customFormat="1" ht="21" customHeight="1">
      <c r="A248" s="13" t="s">
        <v>99</v>
      </c>
      <c r="B248" s="17" t="s">
        <v>160</v>
      </c>
      <c r="C248" s="47">
        <v>1</v>
      </c>
      <c r="D248" s="18" t="s">
        <v>23</v>
      </c>
      <c r="E248" s="47"/>
      <c r="F248" s="47">
        <f t="shared" si="23"/>
        <v>0</v>
      </c>
      <c r="G248" s="61"/>
    </row>
    <row r="249" spans="1:7" s="1" customFormat="1" ht="21" customHeight="1">
      <c r="A249" s="10">
        <f>A244+0.1</f>
        <v>3.3000000000000003</v>
      </c>
      <c r="B249" s="20" t="s">
        <v>163</v>
      </c>
      <c r="C249" s="47">
        <v>1</v>
      </c>
      <c r="D249" s="18" t="s">
        <v>23</v>
      </c>
      <c r="E249" s="47"/>
      <c r="F249" s="47">
        <f t="shared" si="23"/>
        <v>0</v>
      </c>
      <c r="G249" s="61"/>
    </row>
    <row r="250" spans="1:7" s="1" customFormat="1" ht="21" customHeight="1">
      <c r="A250" s="10">
        <f>A249+0.1</f>
        <v>3.4000000000000004</v>
      </c>
      <c r="B250" s="20" t="s">
        <v>205</v>
      </c>
      <c r="C250" s="47">
        <v>1</v>
      </c>
      <c r="D250" s="18" t="s">
        <v>23</v>
      </c>
      <c r="E250" s="47"/>
      <c r="F250" s="47">
        <f>+C250*E250</f>
        <v>0</v>
      </c>
      <c r="G250" s="61"/>
    </row>
    <row r="251" spans="1:7" s="1" customFormat="1" ht="44.25" customHeight="1">
      <c r="A251" s="10">
        <f>A250+0.1</f>
        <v>3.5000000000000004</v>
      </c>
      <c r="B251" s="20" t="s">
        <v>101</v>
      </c>
      <c r="C251" s="47">
        <v>2</v>
      </c>
      <c r="D251" s="18" t="s">
        <v>23</v>
      </c>
      <c r="E251" s="47"/>
      <c r="F251" s="47">
        <f t="shared" si="23"/>
        <v>0</v>
      </c>
      <c r="G251" s="61"/>
    </row>
    <row r="252" spans="1:7" s="1" customFormat="1" ht="21" customHeight="1">
      <c r="A252" s="10">
        <f>A251+0.1</f>
        <v>3.6000000000000005</v>
      </c>
      <c r="B252" s="20" t="s">
        <v>68</v>
      </c>
      <c r="C252" s="47">
        <v>1</v>
      </c>
      <c r="D252" s="18" t="s">
        <v>23</v>
      </c>
      <c r="E252" s="47"/>
      <c r="F252" s="47">
        <f t="shared" si="23"/>
        <v>0</v>
      </c>
      <c r="G252" s="61">
        <f>SUM(F245:F252)</f>
        <v>0</v>
      </c>
    </row>
    <row r="253" spans="1:7" s="1" customFormat="1" ht="21" customHeight="1">
      <c r="A253" s="13"/>
      <c r="B253" s="17"/>
      <c r="C253" s="47"/>
      <c r="D253" s="18"/>
      <c r="E253" s="47"/>
      <c r="F253" s="47"/>
      <c r="G253" s="61"/>
    </row>
    <row r="254" spans="1:7" s="1" customFormat="1" ht="21" customHeight="1">
      <c r="A254" s="15">
        <v>4</v>
      </c>
      <c r="B254" s="11" t="s">
        <v>66</v>
      </c>
      <c r="C254" s="47">
        <v>0</v>
      </c>
      <c r="D254" s="16"/>
      <c r="E254" s="47"/>
      <c r="F254" s="47">
        <f>+C254*E254</f>
        <v>0</v>
      </c>
      <c r="G254" s="61">
        <f>F254*C254</f>
        <v>0</v>
      </c>
    </row>
    <row r="255" spans="1:7" s="1" customFormat="1" ht="21" customHeight="1">
      <c r="A255" s="10">
        <f>A254+0.1</f>
        <v>4.1</v>
      </c>
      <c r="B255" s="20" t="s">
        <v>20</v>
      </c>
      <c r="C255" s="47"/>
      <c r="D255" s="12"/>
      <c r="E255" s="47"/>
      <c r="F255" s="47"/>
      <c r="G255" s="61">
        <f>F255*C255</f>
        <v>0</v>
      </c>
    </row>
    <row r="256" spans="1:7" s="1" customFormat="1" ht="21" customHeight="1">
      <c r="A256" s="13" t="s">
        <v>24</v>
      </c>
      <c r="B256" s="17" t="s">
        <v>191</v>
      </c>
      <c r="C256" s="47">
        <f>C242</f>
        <v>2094.1</v>
      </c>
      <c r="D256" s="18" t="s">
        <v>11</v>
      </c>
      <c r="E256" s="47"/>
      <c r="F256" s="47">
        <f aca="true" t="shared" si="24" ref="F256:F267">+C256*E256</f>
        <v>0</v>
      </c>
      <c r="G256" s="61"/>
    </row>
    <row r="257" spans="1:7" s="1" customFormat="1" ht="21" customHeight="1">
      <c r="A257" s="13" t="s">
        <v>102</v>
      </c>
      <c r="B257" s="17" t="s">
        <v>192</v>
      </c>
      <c r="C257" s="47">
        <f>C243</f>
        <v>543</v>
      </c>
      <c r="D257" s="18" t="s">
        <v>11</v>
      </c>
      <c r="E257" s="47"/>
      <c r="F257" s="47">
        <f t="shared" si="24"/>
        <v>0</v>
      </c>
      <c r="G257" s="61">
        <f>SUM(F256:F257)</f>
        <v>0</v>
      </c>
    </row>
    <row r="258" spans="1:7" s="1" customFormat="1" ht="21" customHeight="1">
      <c r="A258" s="10">
        <f>A255+0.1</f>
        <v>4.199999999999999</v>
      </c>
      <c r="B258" s="20" t="s">
        <v>157</v>
      </c>
      <c r="C258" s="47"/>
      <c r="D258" s="12"/>
      <c r="E258" s="47"/>
      <c r="F258" s="47">
        <f t="shared" si="24"/>
        <v>0</v>
      </c>
      <c r="G258" s="61">
        <f>F258*C258</f>
        <v>0</v>
      </c>
    </row>
    <row r="259" spans="1:7" s="1" customFormat="1" ht="21" customHeight="1">
      <c r="A259" s="13" t="s">
        <v>33</v>
      </c>
      <c r="B259" s="17" t="s">
        <v>159</v>
      </c>
      <c r="C259" s="47">
        <v>7</v>
      </c>
      <c r="D259" s="18" t="s">
        <v>23</v>
      </c>
      <c r="E259" s="47"/>
      <c r="F259" s="47">
        <f t="shared" si="24"/>
        <v>0</v>
      </c>
      <c r="G259" s="61"/>
    </row>
    <row r="260" spans="1:7" s="1" customFormat="1" ht="21" customHeight="1">
      <c r="A260" s="13" t="s">
        <v>103</v>
      </c>
      <c r="B260" s="17" t="s">
        <v>183</v>
      </c>
      <c r="C260" s="47">
        <v>1</v>
      </c>
      <c r="D260" s="18" t="s">
        <v>23</v>
      </c>
      <c r="E260" s="47"/>
      <c r="F260" s="47">
        <f t="shared" si="24"/>
        <v>0</v>
      </c>
      <c r="G260" s="61"/>
    </row>
    <row r="261" spans="1:7" s="1" customFormat="1" ht="21" customHeight="1">
      <c r="A261" s="13" t="s">
        <v>104</v>
      </c>
      <c r="B261" s="17" t="s">
        <v>184</v>
      </c>
      <c r="C261" s="47">
        <v>1</v>
      </c>
      <c r="D261" s="18" t="s">
        <v>23</v>
      </c>
      <c r="E261" s="47"/>
      <c r="F261" s="47">
        <f t="shared" si="24"/>
        <v>0</v>
      </c>
      <c r="G261" s="61"/>
    </row>
    <row r="262" spans="1:7" s="1" customFormat="1" ht="21" customHeight="1">
      <c r="A262" s="13" t="s">
        <v>105</v>
      </c>
      <c r="B262" s="17" t="s">
        <v>185</v>
      </c>
      <c r="C262" s="47">
        <v>1</v>
      </c>
      <c r="D262" s="18" t="s">
        <v>23</v>
      </c>
      <c r="E262" s="47"/>
      <c r="F262" s="47">
        <f t="shared" si="24"/>
        <v>0</v>
      </c>
      <c r="G262" s="61"/>
    </row>
    <row r="263" spans="1:7" s="1" customFormat="1" ht="21" customHeight="1">
      <c r="A263" s="10">
        <f>A258+0.1</f>
        <v>4.299999999999999</v>
      </c>
      <c r="B263" s="20" t="s">
        <v>100</v>
      </c>
      <c r="C263" s="47">
        <v>1</v>
      </c>
      <c r="D263" s="18" t="s">
        <v>23</v>
      </c>
      <c r="E263" s="47"/>
      <c r="F263" s="47">
        <f t="shared" si="24"/>
        <v>0</v>
      </c>
      <c r="G263" s="61"/>
    </row>
    <row r="264" spans="1:7" s="1" customFormat="1" ht="21" customHeight="1">
      <c r="A264" s="10">
        <f>A263+0.1</f>
        <v>4.399999999999999</v>
      </c>
      <c r="B264" s="20" t="s">
        <v>205</v>
      </c>
      <c r="C264" s="47">
        <v>1</v>
      </c>
      <c r="D264" s="18" t="s">
        <v>23</v>
      </c>
      <c r="E264" s="47"/>
      <c r="F264" s="47">
        <f t="shared" si="24"/>
        <v>0</v>
      </c>
      <c r="G264" s="61"/>
    </row>
    <row r="265" spans="1:7" s="1" customFormat="1" ht="42" customHeight="1">
      <c r="A265" s="10">
        <f>A264+0.1</f>
        <v>4.499999999999998</v>
      </c>
      <c r="B265" s="20" t="s">
        <v>101</v>
      </c>
      <c r="C265" s="47">
        <v>2</v>
      </c>
      <c r="D265" s="18" t="s">
        <v>23</v>
      </c>
      <c r="E265" s="47"/>
      <c r="F265" s="47">
        <f t="shared" si="24"/>
        <v>0</v>
      </c>
      <c r="G265" s="61"/>
    </row>
    <row r="266" spans="1:7" s="1" customFormat="1" ht="21" customHeight="1">
      <c r="A266" s="10">
        <f>A265+0.1</f>
        <v>4.599999999999998</v>
      </c>
      <c r="B266" s="20" t="s">
        <v>68</v>
      </c>
      <c r="C266" s="47">
        <v>1</v>
      </c>
      <c r="D266" s="18" t="s">
        <v>23</v>
      </c>
      <c r="E266" s="47"/>
      <c r="F266" s="47">
        <f t="shared" si="24"/>
        <v>0</v>
      </c>
      <c r="G266" s="61">
        <f>SUM(F259:F266)</f>
        <v>0</v>
      </c>
    </row>
    <row r="267" spans="1:7" s="1" customFormat="1" ht="21" customHeight="1">
      <c r="A267" s="10"/>
      <c r="B267" s="20"/>
      <c r="C267" s="47"/>
      <c r="D267" s="19"/>
      <c r="E267" s="47"/>
      <c r="F267" s="47">
        <f t="shared" si="24"/>
        <v>0</v>
      </c>
      <c r="G267" s="61"/>
    </row>
    <row r="268" spans="1:7" s="1" customFormat="1" ht="21" customHeight="1">
      <c r="A268" s="15">
        <v>5</v>
      </c>
      <c r="B268" s="20" t="s">
        <v>106</v>
      </c>
      <c r="C268" s="47"/>
      <c r="D268" s="19"/>
      <c r="E268" s="47"/>
      <c r="F268" s="47"/>
      <c r="G268" s="61"/>
    </row>
    <row r="269" spans="1:7" s="1" customFormat="1" ht="21" customHeight="1">
      <c r="A269" s="13">
        <f>A268+0.1</f>
        <v>5.1</v>
      </c>
      <c r="B269" s="17" t="s">
        <v>186</v>
      </c>
      <c r="C269" s="47">
        <v>55</v>
      </c>
      <c r="D269" s="18" t="s">
        <v>11</v>
      </c>
      <c r="E269" s="47"/>
      <c r="F269" s="47">
        <f>+C269*E269</f>
        <v>0</v>
      </c>
      <c r="G269" s="61"/>
    </row>
    <row r="270" spans="1:7" s="1" customFormat="1" ht="21" customHeight="1">
      <c r="A270" s="13">
        <f>A269+0.1</f>
        <v>5.199999999999999</v>
      </c>
      <c r="B270" s="17" t="s">
        <v>187</v>
      </c>
      <c r="C270" s="47">
        <v>4</v>
      </c>
      <c r="D270" s="18" t="s">
        <v>23</v>
      </c>
      <c r="E270" s="47"/>
      <c r="F270" s="47">
        <f>+C270*E270</f>
        <v>0</v>
      </c>
      <c r="G270" s="61"/>
    </row>
    <row r="271" spans="1:7" s="1" customFormat="1" ht="21" customHeight="1" thickBot="1">
      <c r="A271" s="21">
        <f>A270+0.1</f>
        <v>5.299999999999999</v>
      </c>
      <c r="B271" s="30" t="s">
        <v>205</v>
      </c>
      <c r="C271" s="50">
        <v>1</v>
      </c>
      <c r="D271" s="38" t="s">
        <v>23</v>
      </c>
      <c r="E271" s="50"/>
      <c r="F271" s="50">
        <f>+C271*E271</f>
        <v>0</v>
      </c>
      <c r="G271" s="64"/>
    </row>
    <row r="272" spans="1:7" s="1" customFormat="1" ht="21" customHeight="1" thickTop="1">
      <c r="A272" s="43">
        <f>A271+0.1</f>
        <v>5.399999999999999</v>
      </c>
      <c r="B272" s="39" t="s">
        <v>107</v>
      </c>
      <c r="C272" s="51"/>
      <c r="D272" s="31"/>
      <c r="E272" s="51"/>
      <c r="F272" s="51"/>
      <c r="G272" s="65"/>
    </row>
    <row r="273" spans="1:7" ht="21" customHeight="1">
      <c r="A273" s="10">
        <f>A272+0.1</f>
        <v>5.499999999999998</v>
      </c>
      <c r="B273" s="40" t="s">
        <v>108</v>
      </c>
      <c r="C273" s="52"/>
      <c r="D273" s="12"/>
      <c r="E273" s="52"/>
      <c r="F273" s="56"/>
      <c r="G273" s="63"/>
    </row>
    <row r="274" spans="1:7" ht="21" customHeight="1">
      <c r="A274" s="13" t="s">
        <v>80</v>
      </c>
      <c r="B274" s="41" t="s">
        <v>109</v>
      </c>
      <c r="C274" s="53">
        <v>2</v>
      </c>
      <c r="D274" s="12" t="s">
        <v>44</v>
      </c>
      <c r="E274" s="53"/>
      <c r="F274" s="57">
        <f>ROUND(C274*E274,2)</f>
        <v>0</v>
      </c>
      <c r="G274" s="63"/>
    </row>
    <row r="275" spans="1:7" ht="21" customHeight="1">
      <c r="A275" s="13" t="s">
        <v>82</v>
      </c>
      <c r="B275" s="41" t="s">
        <v>110</v>
      </c>
      <c r="C275" s="53">
        <v>2</v>
      </c>
      <c r="D275" s="12" t="s">
        <v>44</v>
      </c>
      <c r="E275" s="53"/>
      <c r="F275" s="57">
        <f>+C275*E275</f>
        <v>0</v>
      </c>
      <c r="G275" s="61"/>
    </row>
    <row r="276" spans="1:7" ht="21" customHeight="1">
      <c r="A276" s="13" t="s">
        <v>84</v>
      </c>
      <c r="B276" s="41" t="s">
        <v>111</v>
      </c>
      <c r="C276" s="53">
        <v>2</v>
      </c>
      <c r="D276" s="12" t="s">
        <v>44</v>
      </c>
      <c r="E276" s="53"/>
      <c r="F276" s="57">
        <f>+C276*E276</f>
        <v>0</v>
      </c>
      <c r="G276" s="61"/>
    </row>
    <row r="277" spans="1:7" ht="21" customHeight="1">
      <c r="A277" s="13" t="s">
        <v>86</v>
      </c>
      <c r="B277" s="42" t="s">
        <v>112</v>
      </c>
      <c r="C277" s="53">
        <v>2</v>
      </c>
      <c r="D277" s="12" t="s">
        <v>44</v>
      </c>
      <c r="E277" s="53"/>
      <c r="F277" s="57">
        <f>+C277*E277</f>
        <v>0</v>
      </c>
      <c r="G277" s="69"/>
    </row>
    <row r="278" spans="1:7" ht="21" customHeight="1">
      <c r="A278" s="13" t="s">
        <v>88</v>
      </c>
      <c r="B278" s="41" t="s">
        <v>113</v>
      </c>
      <c r="C278" s="53">
        <v>1</v>
      </c>
      <c r="D278" s="12" t="s">
        <v>29</v>
      </c>
      <c r="E278" s="53"/>
      <c r="F278" s="57">
        <f>ROUND(C278*E278,2)</f>
        <v>0</v>
      </c>
      <c r="G278" s="61"/>
    </row>
    <row r="279" spans="1:7" ht="21" customHeight="1">
      <c r="A279" s="13" t="s">
        <v>114</v>
      </c>
      <c r="B279" s="41" t="s">
        <v>115</v>
      </c>
      <c r="C279" s="53">
        <v>15</v>
      </c>
      <c r="D279" s="12" t="s">
        <v>116</v>
      </c>
      <c r="E279" s="53"/>
      <c r="F279" s="57">
        <f>ROUND(C279*E279,2)</f>
        <v>0</v>
      </c>
      <c r="G279" s="61"/>
    </row>
    <row r="280" spans="1:7" ht="21" customHeight="1">
      <c r="A280" s="13" t="s">
        <v>117</v>
      </c>
      <c r="B280" s="41" t="s">
        <v>118</v>
      </c>
      <c r="C280" s="53">
        <v>1</v>
      </c>
      <c r="D280" s="12" t="s">
        <v>29</v>
      </c>
      <c r="E280" s="53"/>
      <c r="F280" s="57">
        <f>ROUND(C280*E280,2)</f>
        <v>0</v>
      </c>
      <c r="G280" s="63"/>
    </row>
    <row r="281" spans="1:7" ht="21" customHeight="1">
      <c r="A281" s="13" t="s">
        <v>119</v>
      </c>
      <c r="B281" s="41" t="s">
        <v>120</v>
      </c>
      <c r="C281" s="53">
        <v>2</v>
      </c>
      <c r="D281" s="12" t="s">
        <v>44</v>
      </c>
      <c r="E281" s="53"/>
      <c r="F281" s="57">
        <f>+C281*E281</f>
        <v>0</v>
      </c>
      <c r="G281" s="61"/>
    </row>
    <row r="282" spans="1:7" ht="21" customHeight="1">
      <c r="A282" s="43">
        <f>A273+0.1</f>
        <v>5.599999999999998</v>
      </c>
      <c r="B282" s="44" t="s">
        <v>121</v>
      </c>
      <c r="C282" s="54"/>
      <c r="D282" s="29"/>
      <c r="E282" s="54"/>
      <c r="F282" s="58"/>
      <c r="G282" s="68"/>
    </row>
    <row r="283" spans="1:7" ht="21" customHeight="1">
      <c r="A283" s="13" t="s">
        <v>122</v>
      </c>
      <c r="B283" s="41" t="s">
        <v>123</v>
      </c>
      <c r="C283" s="53">
        <v>6</v>
      </c>
      <c r="D283" s="12" t="s">
        <v>44</v>
      </c>
      <c r="E283" s="53"/>
      <c r="F283" s="57">
        <f aca="true" t="shared" si="25" ref="F283:F289">ROUND(C283*E283,2)</f>
        <v>0</v>
      </c>
      <c r="G283" s="63"/>
    </row>
    <row r="284" spans="1:7" ht="21" customHeight="1">
      <c r="A284" s="13" t="s">
        <v>124</v>
      </c>
      <c r="B284" s="14" t="s">
        <v>125</v>
      </c>
      <c r="C284" s="53">
        <v>2</v>
      </c>
      <c r="D284" s="12" t="s">
        <v>44</v>
      </c>
      <c r="E284" s="53"/>
      <c r="F284" s="57">
        <f t="shared" si="25"/>
        <v>0</v>
      </c>
      <c r="G284" s="63"/>
    </row>
    <row r="285" spans="1:7" ht="21" customHeight="1">
      <c r="A285" s="13" t="s">
        <v>126</v>
      </c>
      <c r="B285" s="14" t="s">
        <v>127</v>
      </c>
      <c r="C285" s="53">
        <v>2</v>
      </c>
      <c r="D285" s="12" t="s">
        <v>44</v>
      </c>
      <c r="E285" s="53"/>
      <c r="F285" s="57">
        <f t="shared" si="25"/>
        <v>0</v>
      </c>
      <c r="G285" s="63"/>
    </row>
    <row r="286" spans="1:7" ht="21" customHeight="1">
      <c r="A286" s="13" t="s">
        <v>128</v>
      </c>
      <c r="B286" s="41" t="s">
        <v>129</v>
      </c>
      <c r="C286" s="53">
        <v>1</v>
      </c>
      <c r="D286" s="12" t="s">
        <v>29</v>
      </c>
      <c r="E286" s="53"/>
      <c r="F286" s="57">
        <f t="shared" si="25"/>
        <v>0</v>
      </c>
      <c r="G286" s="63"/>
    </row>
    <row r="287" spans="1:7" ht="21" customHeight="1">
      <c r="A287" s="13" t="s">
        <v>130</v>
      </c>
      <c r="B287" s="41" t="s">
        <v>131</v>
      </c>
      <c r="C287" s="53">
        <v>1</v>
      </c>
      <c r="D287" s="12" t="s">
        <v>29</v>
      </c>
      <c r="E287" s="53"/>
      <c r="F287" s="57">
        <f t="shared" si="25"/>
        <v>0</v>
      </c>
      <c r="G287" s="63"/>
    </row>
    <row r="288" spans="1:7" ht="21" customHeight="1">
      <c r="A288" s="13" t="s">
        <v>132</v>
      </c>
      <c r="B288" s="41" t="s">
        <v>133</v>
      </c>
      <c r="C288" s="53">
        <v>2</v>
      </c>
      <c r="D288" s="12" t="s">
        <v>44</v>
      </c>
      <c r="E288" s="53"/>
      <c r="F288" s="57">
        <f t="shared" si="25"/>
        <v>0</v>
      </c>
      <c r="G288" s="63"/>
    </row>
    <row r="289" spans="1:7" s="1" customFormat="1" ht="21" customHeight="1">
      <c r="A289" s="13" t="s">
        <v>134</v>
      </c>
      <c r="B289" s="14" t="s">
        <v>135</v>
      </c>
      <c r="C289" s="53">
        <v>2</v>
      </c>
      <c r="D289" s="12" t="s">
        <v>44</v>
      </c>
      <c r="E289" s="53"/>
      <c r="F289" s="57">
        <f t="shared" si="25"/>
        <v>0</v>
      </c>
      <c r="G289" s="63"/>
    </row>
    <row r="290" spans="1:7" s="1" customFormat="1" ht="21" customHeight="1">
      <c r="A290" s="10">
        <f>A282+0.1</f>
        <v>5.6999999999999975</v>
      </c>
      <c r="B290" s="20" t="s">
        <v>136</v>
      </c>
      <c r="C290" s="47">
        <v>19</v>
      </c>
      <c r="D290" s="18" t="s">
        <v>23</v>
      </c>
      <c r="E290" s="47"/>
      <c r="F290" s="47">
        <f>+C290*E290</f>
        <v>0</v>
      </c>
      <c r="G290" s="61">
        <f>SUM(F269:F290)</f>
        <v>0</v>
      </c>
    </row>
    <row r="291" spans="1:7" s="1" customFormat="1" ht="18.75" customHeight="1">
      <c r="A291" s="10"/>
      <c r="B291" s="20"/>
      <c r="C291" s="47"/>
      <c r="D291" s="19"/>
      <c r="E291" s="47"/>
      <c r="F291" s="47"/>
      <c r="G291" s="61"/>
    </row>
    <row r="292" spans="1:7" s="1" customFormat="1" ht="21" customHeight="1">
      <c r="A292" s="15">
        <v>6</v>
      </c>
      <c r="B292" s="20" t="s">
        <v>137</v>
      </c>
      <c r="C292" s="47"/>
      <c r="D292" s="12"/>
      <c r="E292" s="47"/>
      <c r="F292" s="47">
        <f aca="true" t="shared" si="26" ref="F292:F300">+C292*E292</f>
        <v>0</v>
      </c>
      <c r="G292" s="60"/>
    </row>
    <row r="293" spans="1:7" s="1" customFormat="1" ht="21" customHeight="1">
      <c r="A293" s="13">
        <f aca="true" t="shared" si="27" ref="A293:A300">A292+0.1</f>
        <v>6.1</v>
      </c>
      <c r="B293" s="17" t="s">
        <v>188</v>
      </c>
      <c r="C293" s="47">
        <v>1</v>
      </c>
      <c r="D293" s="18" t="s">
        <v>23</v>
      </c>
      <c r="E293" s="49"/>
      <c r="F293" s="47">
        <f t="shared" si="26"/>
        <v>0</v>
      </c>
      <c r="G293" s="60"/>
    </row>
    <row r="294" spans="1:7" s="1" customFormat="1" ht="21" customHeight="1">
      <c r="A294" s="13">
        <f t="shared" si="27"/>
        <v>6.199999999999999</v>
      </c>
      <c r="B294" s="24" t="s">
        <v>189</v>
      </c>
      <c r="C294" s="47">
        <v>1</v>
      </c>
      <c r="D294" s="18" t="s">
        <v>23</v>
      </c>
      <c r="E294" s="49"/>
      <c r="F294" s="47">
        <f t="shared" si="26"/>
        <v>0</v>
      </c>
      <c r="G294" s="67"/>
    </row>
    <row r="295" spans="1:7" s="1" customFormat="1" ht="21" customHeight="1">
      <c r="A295" s="13">
        <f t="shared" si="27"/>
        <v>6.299999999999999</v>
      </c>
      <c r="B295" s="24" t="s">
        <v>138</v>
      </c>
      <c r="C295" s="47">
        <v>1</v>
      </c>
      <c r="D295" s="18" t="s">
        <v>23</v>
      </c>
      <c r="E295" s="49"/>
      <c r="F295" s="47">
        <f t="shared" si="26"/>
        <v>0</v>
      </c>
      <c r="G295" s="67"/>
    </row>
    <row r="296" spans="1:7" s="1" customFormat="1" ht="21" customHeight="1">
      <c r="A296" s="13">
        <f t="shared" si="27"/>
        <v>6.399999999999999</v>
      </c>
      <c r="B296" s="24" t="s">
        <v>202</v>
      </c>
      <c r="C296" s="47">
        <v>2</v>
      </c>
      <c r="D296" s="18" t="s">
        <v>23</v>
      </c>
      <c r="E296" s="49"/>
      <c r="F296" s="47">
        <f t="shared" si="26"/>
        <v>0</v>
      </c>
      <c r="G296" s="67"/>
    </row>
    <row r="297" spans="1:7" s="1" customFormat="1" ht="39.75" customHeight="1">
      <c r="A297" s="13">
        <f t="shared" si="27"/>
        <v>6.499999999999998</v>
      </c>
      <c r="B297" s="24" t="s">
        <v>139</v>
      </c>
      <c r="C297" s="47">
        <v>1</v>
      </c>
      <c r="D297" s="18" t="s">
        <v>23</v>
      </c>
      <c r="E297" s="49"/>
      <c r="F297" s="47">
        <f t="shared" si="26"/>
        <v>0</v>
      </c>
      <c r="G297" s="67"/>
    </row>
    <row r="298" spans="1:7" s="1" customFormat="1" ht="21" customHeight="1">
      <c r="A298" s="13">
        <f t="shared" si="27"/>
        <v>6.599999999999998</v>
      </c>
      <c r="B298" s="24" t="s">
        <v>42</v>
      </c>
      <c r="C298" s="49">
        <v>1</v>
      </c>
      <c r="D298" s="25" t="s">
        <v>29</v>
      </c>
      <c r="E298" s="49"/>
      <c r="F298" s="47">
        <f t="shared" si="26"/>
        <v>0</v>
      </c>
      <c r="G298" s="63"/>
    </row>
    <row r="299" spans="1:7" s="1" customFormat="1" ht="21" customHeight="1">
      <c r="A299" s="13">
        <f t="shared" si="27"/>
        <v>6.6999999999999975</v>
      </c>
      <c r="B299" s="24" t="s">
        <v>43</v>
      </c>
      <c r="C299" s="49">
        <v>1</v>
      </c>
      <c r="D299" s="25" t="s">
        <v>44</v>
      </c>
      <c r="E299" s="49"/>
      <c r="F299" s="47">
        <f t="shared" si="26"/>
        <v>0</v>
      </c>
      <c r="G299" s="63"/>
    </row>
    <row r="300" spans="1:7" s="1" customFormat="1" ht="21" customHeight="1">
      <c r="A300" s="13">
        <f t="shared" si="27"/>
        <v>6.799999999999997</v>
      </c>
      <c r="B300" s="24" t="s">
        <v>45</v>
      </c>
      <c r="C300" s="49">
        <v>1</v>
      </c>
      <c r="D300" s="25" t="s">
        <v>44</v>
      </c>
      <c r="E300" s="49"/>
      <c r="F300" s="47">
        <f t="shared" si="26"/>
        <v>0</v>
      </c>
      <c r="G300" s="63">
        <f>SUM(F293:F300)</f>
        <v>0</v>
      </c>
    </row>
    <row r="301" spans="1:7" s="1" customFormat="1" ht="20.25" customHeight="1">
      <c r="A301" s="23"/>
      <c r="B301" s="24"/>
      <c r="C301" s="49"/>
      <c r="D301" s="25"/>
      <c r="E301" s="49"/>
      <c r="F301" s="49"/>
      <c r="G301" s="63"/>
    </row>
    <row r="302" spans="1:7" s="1" customFormat="1" ht="21" customHeight="1">
      <c r="A302" s="15">
        <v>7</v>
      </c>
      <c r="B302" s="20" t="s">
        <v>140</v>
      </c>
      <c r="C302" s="47"/>
      <c r="D302" s="12"/>
      <c r="E302" s="47"/>
      <c r="F302" s="47">
        <f aca="true" t="shared" si="28" ref="F302:F313">+C302*E302</f>
        <v>0</v>
      </c>
      <c r="G302" s="60"/>
    </row>
    <row r="303" spans="1:7" s="1" customFormat="1" ht="21" customHeight="1">
      <c r="A303" s="13">
        <f aca="true" t="shared" si="29" ref="A303:A307">A302+0.1</f>
        <v>7.1</v>
      </c>
      <c r="B303" s="17" t="s">
        <v>141</v>
      </c>
      <c r="C303" s="47">
        <v>1</v>
      </c>
      <c r="D303" s="18" t="s">
        <v>23</v>
      </c>
      <c r="E303" s="49"/>
      <c r="F303" s="47">
        <f t="shared" si="28"/>
        <v>0</v>
      </c>
      <c r="G303" s="60"/>
    </row>
    <row r="304" spans="1:7" s="1" customFormat="1" ht="21" customHeight="1">
      <c r="A304" s="13">
        <f>A303+0.1</f>
        <v>7.199999999999999</v>
      </c>
      <c r="B304" s="17" t="s">
        <v>142</v>
      </c>
      <c r="C304" s="47">
        <v>1</v>
      </c>
      <c r="D304" s="18" t="s">
        <v>23</v>
      </c>
      <c r="E304" s="49"/>
      <c r="F304" s="47">
        <f>+C304*E304</f>
        <v>0</v>
      </c>
      <c r="G304" s="60"/>
    </row>
    <row r="305" spans="1:7" s="1" customFormat="1" ht="21" customHeight="1">
      <c r="A305" s="13">
        <f>A303+0.1</f>
        <v>7.199999999999999</v>
      </c>
      <c r="B305" s="24" t="s">
        <v>143</v>
      </c>
      <c r="C305" s="47">
        <v>1</v>
      </c>
      <c r="D305" s="18" t="s">
        <v>23</v>
      </c>
      <c r="E305" s="49"/>
      <c r="F305" s="47">
        <f t="shared" si="28"/>
        <v>0</v>
      </c>
      <c r="G305" s="67"/>
    </row>
    <row r="306" spans="1:7" s="1" customFormat="1" ht="21" customHeight="1">
      <c r="A306" s="13">
        <f t="shared" si="29"/>
        <v>7.299999999999999</v>
      </c>
      <c r="B306" s="24" t="s">
        <v>144</v>
      </c>
      <c r="C306" s="47">
        <v>3</v>
      </c>
      <c r="D306" s="18" t="s">
        <v>23</v>
      </c>
      <c r="E306" s="49"/>
      <c r="F306" s="47">
        <f t="shared" si="28"/>
        <v>0</v>
      </c>
      <c r="G306" s="67"/>
    </row>
    <row r="307" spans="1:7" s="1" customFormat="1" ht="21" customHeight="1">
      <c r="A307" s="13">
        <f t="shared" si="29"/>
        <v>7.399999999999999</v>
      </c>
      <c r="B307" s="24" t="s">
        <v>202</v>
      </c>
      <c r="C307" s="47">
        <v>1</v>
      </c>
      <c r="D307" s="18" t="s">
        <v>23</v>
      </c>
      <c r="E307" s="49"/>
      <c r="F307" s="47">
        <f t="shared" si="28"/>
        <v>0</v>
      </c>
      <c r="G307" s="67"/>
    </row>
    <row r="308" spans="1:7" s="1" customFormat="1" ht="21" customHeight="1">
      <c r="A308" s="13">
        <f>A307+0.1</f>
        <v>7.499999999999998</v>
      </c>
      <c r="B308" s="24" t="s">
        <v>145</v>
      </c>
      <c r="C308" s="47">
        <v>1</v>
      </c>
      <c r="D308" s="18" t="s">
        <v>23</v>
      </c>
      <c r="E308" s="49"/>
      <c r="F308" s="47">
        <f>+C308*E308</f>
        <v>0</v>
      </c>
      <c r="G308" s="67"/>
    </row>
    <row r="309" spans="1:7" s="1" customFormat="1" ht="36.75" customHeight="1">
      <c r="A309" s="13">
        <f aca="true" t="shared" si="30" ref="A309:A312">A308+0.1</f>
        <v>7.599999999999998</v>
      </c>
      <c r="B309" s="24" t="s">
        <v>190</v>
      </c>
      <c r="C309" s="47">
        <v>1</v>
      </c>
      <c r="D309" s="18" t="s">
        <v>23</v>
      </c>
      <c r="E309" s="49"/>
      <c r="F309" s="47">
        <f t="shared" si="28"/>
        <v>0</v>
      </c>
      <c r="G309" s="67"/>
    </row>
    <row r="310" spans="1:7" s="1" customFormat="1" ht="21" customHeight="1">
      <c r="A310" s="13">
        <f t="shared" si="30"/>
        <v>7.6999999999999975</v>
      </c>
      <c r="B310" s="24" t="s">
        <v>54</v>
      </c>
      <c r="C310" s="47">
        <v>1</v>
      </c>
      <c r="D310" s="18" t="s">
        <v>23</v>
      </c>
      <c r="E310" s="49"/>
      <c r="F310" s="47">
        <f>+C310*E310</f>
        <v>0</v>
      </c>
      <c r="G310" s="67"/>
    </row>
    <row r="311" spans="1:7" s="1" customFormat="1" ht="21" customHeight="1">
      <c r="A311" s="13">
        <f t="shared" si="30"/>
        <v>7.799999999999997</v>
      </c>
      <c r="B311" s="24" t="s">
        <v>42</v>
      </c>
      <c r="C311" s="49">
        <v>1</v>
      </c>
      <c r="D311" s="25" t="s">
        <v>29</v>
      </c>
      <c r="E311" s="49"/>
      <c r="F311" s="47">
        <f t="shared" si="28"/>
        <v>0</v>
      </c>
      <c r="G311" s="63"/>
    </row>
    <row r="312" spans="1:7" s="1" customFormat="1" ht="21" customHeight="1">
      <c r="A312" s="13">
        <f t="shared" si="30"/>
        <v>7.899999999999997</v>
      </c>
      <c r="B312" s="24" t="s">
        <v>43</v>
      </c>
      <c r="C312" s="49">
        <v>1</v>
      </c>
      <c r="D312" s="25" t="s">
        <v>44</v>
      </c>
      <c r="E312" s="49"/>
      <c r="F312" s="47">
        <f t="shared" si="28"/>
        <v>0</v>
      </c>
      <c r="G312" s="63"/>
    </row>
    <row r="313" spans="1:7" s="1" customFormat="1" ht="21" customHeight="1">
      <c r="A313" s="73">
        <v>7.1</v>
      </c>
      <c r="B313" s="24" t="s">
        <v>45</v>
      </c>
      <c r="C313" s="49">
        <v>1</v>
      </c>
      <c r="D313" s="25" t="s">
        <v>44</v>
      </c>
      <c r="E313" s="49"/>
      <c r="F313" s="47">
        <f t="shared" si="28"/>
        <v>0</v>
      </c>
      <c r="G313" s="63">
        <f>SUM(F303:F313)</f>
        <v>0</v>
      </c>
    </row>
    <row r="314" spans="1:7" s="1" customFormat="1" ht="21" customHeight="1" thickBot="1">
      <c r="A314" s="21"/>
      <c r="B314" s="30"/>
      <c r="C314" s="50"/>
      <c r="D314" s="38"/>
      <c r="E314" s="50"/>
      <c r="F314" s="50"/>
      <c r="G314" s="64"/>
    </row>
    <row r="315" spans="1:7" s="1" customFormat="1" ht="21" customHeight="1" thickTop="1">
      <c r="A315" s="34">
        <v>8</v>
      </c>
      <c r="B315" s="35" t="s">
        <v>146</v>
      </c>
      <c r="C315" s="51"/>
      <c r="D315" s="31"/>
      <c r="E315" s="51"/>
      <c r="F315" s="51"/>
      <c r="G315" s="65"/>
    </row>
    <row r="316" spans="1:7" s="1" customFormat="1" ht="21" customHeight="1">
      <c r="A316" s="13">
        <f aca="true" t="shared" si="31" ref="A316:A322">A315+0.1</f>
        <v>8.1</v>
      </c>
      <c r="B316" s="17" t="s">
        <v>47</v>
      </c>
      <c r="C316" s="47">
        <f>3.49</f>
        <v>3.49</v>
      </c>
      <c r="D316" s="19" t="s">
        <v>14</v>
      </c>
      <c r="E316" s="47"/>
      <c r="F316" s="47">
        <f aca="true" t="shared" si="32" ref="F316:F322">+C316*E316</f>
        <v>0</v>
      </c>
      <c r="G316" s="61"/>
    </row>
    <row r="317" spans="1:7" s="1" customFormat="1" ht="21" customHeight="1">
      <c r="A317" s="13">
        <f t="shared" si="31"/>
        <v>8.2</v>
      </c>
      <c r="B317" s="17" t="s">
        <v>48</v>
      </c>
      <c r="C317" s="47">
        <v>5.24</v>
      </c>
      <c r="D317" s="19" t="s">
        <v>14</v>
      </c>
      <c r="E317" s="47"/>
      <c r="F317" s="47">
        <f t="shared" si="32"/>
        <v>0</v>
      </c>
      <c r="G317" s="61"/>
    </row>
    <row r="318" spans="1:7" s="1" customFormat="1" ht="21" customHeight="1">
      <c r="A318" s="13">
        <f t="shared" si="31"/>
        <v>8.299999999999999</v>
      </c>
      <c r="B318" s="17" t="s">
        <v>49</v>
      </c>
      <c r="C318" s="47">
        <v>1.72</v>
      </c>
      <c r="D318" s="19" t="s">
        <v>14</v>
      </c>
      <c r="E318" s="47"/>
      <c r="F318" s="47">
        <f t="shared" si="32"/>
        <v>0</v>
      </c>
      <c r="G318" s="61"/>
    </row>
    <row r="319" spans="1:7" s="1" customFormat="1" ht="21" customHeight="1">
      <c r="A319" s="13">
        <f t="shared" si="31"/>
        <v>8.399999999999999</v>
      </c>
      <c r="B319" s="17" t="s">
        <v>50</v>
      </c>
      <c r="C319" s="47">
        <v>6.89</v>
      </c>
      <c r="D319" s="12" t="s">
        <v>51</v>
      </c>
      <c r="E319" s="47"/>
      <c r="F319" s="47">
        <f t="shared" si="32"/>
        <v>0</v>
      </c>
      <c r="G319" s="61"/>
    </row>
    <row r="320" spans="1:7" s="1" customFormat="1" ht="21" customHeight="1">
      <c r="A320" s="13">
        <f t="shared" si="31"/>
        <v>8.499999999999998</v>
      </c>
      <c r="B320" s="17" t="s">
        <v>52</v>
      </c>
      <c r="C320" s="47">
        <v>1</v>
      </c>
      <c r="D320" s="18" t="s">
        <v>29</v>
      </c>
      <c r="E320" s="47"/>
      <c r="F320" s="47">
        <f t="shared" si="32"/>
        <v>0</v>
      </c>
      <c r="G320" s="61"/>
    </row>
    <row r="321" spans="1:7" s="1" customFormat="1" ht="21" customHeight="1">
      <c r="A321" s="13">
        <f t="shared" si="31"/>
        <v>8.599999999999998</v>
      </c>
      <c r="B321" s="17" t="s">
        <v>53</v>
      </c>
      <c r="C321" s="47">
        <v>1</v>
      </c>
      <c r="D321" s="18" t="s">
        <v>4</v>
      </c>
      <c r="E321" s="47"/>
      <c r="F321" s="47">
        <f t="shared" si="32"/>
        <v>0</v>
      </c>
      <c r="G321" s="61"/>
    </row>
    <row r="322" spans="1:7" s="1" customFormat="1" ht="21" customHeight="1">
      <c r="A322" s="13">
        <f t="shared" si="31"/>
        <v>8.699999999999998</v>
      </c>
      <c r="B322" s="17" t="s">
        <v>54</v>
      </c>
      <c r="C322" s="47">
        <v>1</v>
      </c>
      <c r="D322" s="18" t="s">
        <v>4</v>
      </c>
      <c r="E322" s="47"/>
      <c r="F322" s="47">
        <f t="shared" si="32"/>
        <v>0</v>
      </c>
      <c r="G322" s="61">
        <f>SUM(F316:F322)</f>
        <v>0</v>
      </c>
    </row>
    <row r="323" spans="1:7" s="1" customFormat="1" ht="21" customHeight="1">
      <c r="A323" s="13"/>
      <c r="B323" s="17"/>
      <c r="C323" s="47"/>
      <c r="D323" s="18"/>
      <c r="E323" s="55"/>
      <c r="F323" s="47"/>
      <c r="G323" s="61"/>
    </row>
    <row r="324" spans="1:7" s="1" customFormat="1" ht="21" customHeight="1">
      <c r="A324" s="15">
        <v>9</v>
      </c>
      <c r="B324" s="20" t="s">
        <v>25</v>
      </c>
      <c r="C324" s="47">
        <v>71.74</v>
      </c>
      <c r="D324" s="18" t="s">
        <v>14</v>
      </c>
      <c r="E324" s="55"/>
      <c r="F324" s="47">
        <f>+C324*E324</f>
        <v>0</v>
      </c>
      <c r="G324" s="61">
        <f>SUM(F324)</f>
        <v>0</v>
      </c>
    </row>
    <row r="325" spans="1:7" s="1" customFormat="1" ht="18" customHeight="1">
      <c r="A325" s="13"/>
      <c r="B325" s="17"/>
      <c r="C325" s="47"/>
      <c r="D325" s="18"/>
      <c r="E325" s="55"/>
      <c r="F325" s="47"/>
      <c r="G325" s="61"/>
    </row>
    <row r="326" spans="1:7" s="1" customFormat="1" ht="21" customHeight="1">
      <c r="A326" s="15">
        <v>10</v>
      </c>
      <c r="B326" s="20" t="s">
        <v>35</v>
      </c>
      <c r="C326" s="47">
        <v>1</v>
      </c>
      <c r="D326" s="18" t="s">
        <v>4</v>
      </c>
      <c r="E326" s="47"/>
      <c r="F326" s="47">
        <f>+C326*E326</f>
        <v>0</v>
      </c>
      <c r="G326" s="61">
        <f>SUM(F326)</f>
        <v>0</v>
      </c>
    </row>
    <row r="327" spans="1:7" s="1" customFormat="1" ht="21" customHeight="1">
      <c r="A327" s="13"/>
      <c r="B327" s="17"/>
      <c r="C327" s="47"/>
      <c r="D327" s="18"/>
      <c r="E327" s="55"/>
      <c r="F327" s="47"/>
      <c r="G327" s="61"/>
    </row>
    <row r="328" spans="1:7" s="1" customFormat="1" ht="21" customHeight="1">
      <c r="A328" s="15">
        <v>11</v>
      </c>
      <c r="B328" s="20" t="s">
        <v>36</v>
      </c>
      <c r="C328" s="47">
        <v>1</v>
      </c>
      <c r="D328" s="18" t="s">
        <v>4</v>
      </c>
      <c r="E328" s="55"/>
      <c r="F328" s="47">
        <f>+C328*E328</f>
        <v>0</v>
      </c>
      <c r="G328" s="61">
        <f>SUM(F328)</f>
        <v>0</v>
      </c>
    </row>
    <row r="329" spans="1:7" s="1" customFormat="1" ht="21" customHeight="1">
      <c r="A329" s="13"/>
      <c r="B329" s="17"/>
      <c r="C329" s="47"/>
      <c r="D329" s="18"/>
      <c r="E329" s="55"/>
      <c r="F329" s="47"/>
      <c r="G329" s="61"/>
    </row>
    <row r="330" spans="1:7" s="1" customFormat="1" ht="21" customHeight="1">
      <c r="A330" s="15">
        <v>12</v>
      </c>
      <c r="B330" s="20" t="s">
        <v>26</v>
      </c>
      <c r="C330" s="47"/>
      <c r="D330" s="18"/>
      <c r="E330" s="55"/>
      <c r="F330" s="47"/>
      <c r="G330" s="61"/>
    </row>
    <row r="331" spans="1:7" s="1" customFormat="1" ht="21" customHeight="1">
      <c r="A331" s="13">
        <f>A330+0.1</f>
        <v>12.1</v>
      </c>
      <c r="B331" s="17" t="s">
        <v>27</v>
      </c>
      <c r="C331" s="47">
        <f>C230*1.6</f>
        <v>4219.36</v>
      </c>
      <c r="D331" s="18" t="s">
        <v>51</v>
      </c>
      <c r="E331" s="55"/>
      <c r="F331" s="47">
        <f>+C331*E331</f>
        <v>0</v>
      </c>
      <c r="G331" s="61">
        <f>SUM(F331)</f>
        <v>0</v>
      </c>
    </row>
    <row r="332" spans="1:7" s="1" customFormat="1" ht="21" customHeight="1">
      <c r="A332" s="13"/>
      <c r="B332" s="17"/>
      <c r="C332" s="47"/>
      <c r="D332" s="18"/>
      <c r="E332" s="55"/>
      <c r="F332" s="47"/>
      <c r="G332" s="61"/>
    </row>
    <row r="333" spans="1:7" s="1" customFormat="1" ht="21" customHeight="1">
      <c r="A333" s="15">
        <v>13</v>
      </c>
      <c r="B333" s="20" t="s">
        <v>28</v>
      </c>
      <c r="C333" s="47">
        <v>1</v>
      </c>
      <c r="D333" s="12" t="s">
        <v>29</v>
      </c>
      <c r="E333" s="47"/>
      <c r="F333" s="47">
        <f>+C333*E333</f>
        <v>0</v>
      </c>
      <c r="G333" s="61">
        <f>SUM(F333)</f>
        <v>0</v>
      </c>
    </row>
    <row r="334" spans="1:7" s="1" customFormat="1" ht="21" customHeight="1">
      <c r="A334" s="13"/>
      <c r="B334" s="17"/>
      <c r="C334" s="47"/>
      <c r="D334" s="12"/>
      <c r="E334" s="47"/>
      <c r="F334" s="47"/>
      <c r="G334" s="61"/>
    </row>
    <row r="335" spans="1:7" s="1" customFormat="1" ht="45" customHeight="1">
      <c r="A335" s="15">
        <v>14</v>
      </c>
      <c r="B335" s="20" t="s">
        <v>30</v>
      </c>
      <c r="C335" s="47">
        <v>1</v>
      </c>
      <c r="D335" s="12" t="s">
        <v>29</v>
      </c>
      <c r="E335" s="47"/>
      <c r="F335" s="47">
        <f>+C335*E335</f>
        <v>0</v>
      </c>
      <c r="G335" s="61">
        <f>SUM(F335)</f>
        <v>0</v>
      </c>
    </row>
    <row r="336" spans="1:7" s="1" customFormat="1" ht="18.75" customHeight="1">
      <c r="A336" s="13"/>
      <c r="B336" s="17"/>
      <c r="C336" s="47"/>
      <c r="D336" s="18"/>
      <c r="E336" s="55"/>
      <c r="F336" s="47"/>
      <c r="G336" s="61"/>
    </row>
    <row r="337" spans="1:7" s="1" customFormat="1" ht="21" customHeight="1">
      <c r="A337" s="15">
        <v>15</v>
      </c>
      <c r="B337" s="20" t="s">
        <v>224</v>
      </c>
      <c r="C337" s="47">
        <f>C230</f>
        <v>2637.1</v>
      </c>
      <c r="D337" s="12" t="s">
        <v>11</v>
      </c>
      <c r="E337" s="47"/>
      <c r="F337" s="47">
        <f>+C337*E337</f>
        <v>0</v>
      </c>
      <c r="G337" s="61">
        <f>SUM(F337)</f>
        <v>0</v>
      </c>
    </row>
    <row r="338" spans="1:7" s="1" customFormat="1" ht="21" customHeight="1">
      <c r="A338" s="13"/>
      <c r="B338" s="17"/>
      <c r="C338" s="47"/>
      <c r="D338" s="12"/>
      <c r="E338" s="47"/>
      <c r="F338" s="47"/>
      <c r="G338" s="61"/>
    </row>
    <row r="339" spans="1:7" s="1" customFormat="1" ht="21" customHeight="1">
      <c r="A339" s="15">
        <v>16</v>
      </c>
      <c r="B339" s="20" t="s">
        <v>32</v>
      </c>
      <c r="C339" s="47">
        <v>1</v>
      </c>
      <c r="D339" s="12" t="s">
        <v>29</v>
      </c>
      <c r="E339" s="47"/>
      <c r="F339" s="47">
        <f>+C339*E339</f>
        <v>0</v>
      </c>
      <c r="G339" s="61">
        <f>SUM(F339)</f>
        <v>0</v>
      </c>
    </row>
    <row r="340" spans="1:7" s="1" customFormat="1" ht="21" customHeight="1" thickBot="1">
      <c r="A340" s="21"/>
      <c r="B340" s="22"/>
      <c r="C340" s="48"/>
      <c r="D340" s="22"/>
      <c r="E340" s="48"/>
      <c r="F340" s="48"/>
      <c r="G340" s="62"/>
    </row>
    <row r="341" spans="1:7" s="1" customFormat="1" ht="21" customHeight="1" thickBot="1" thickTop="1">
      <c r="A341" s="74"/>
      <c r="B341" s="75" t="s">
        <v>147</v>
      </c>
      <c r="C341" s="76"/>
      <c r="D341" s="77"/>
      <c r="E341" s="76"/>
      <c r="F341" s="78">
        <v>0</v>
      </c>
      <c r="G341" s="79">
        <f>SUM(G229:G339)</f>
        <v>0</v>
      </c>
    </row>
    <row r="342" spans="1:7" s="1" customFormat="1" ht="21.75" customHeight="1" thickBot="1" thickTop="1">
      <c r="A342" s="80"/>
      <c r="B342" s="75" t="s">
        <v>148</v>
      </c>
      <c r="C342" s="81"/>
      <c r="D342" s="75"/>
      <c r="E342" s="81"/>
      <c r="F342" s="82"/>
      <c r="G342" s="79">
        <f>+G341+G223+G139+G64</f>
        <v>0</v>
      </c>
    </row>
    <row r="343" spans="1:7" s="92" customFormat="1" ht="22.5" customHeight="1" thickBot="1" thickTop="1">
      <c r="A343" s="87"/>
      <c r="B343" s="178" t="s">
        <v>148</v>
      </c>
      <c r="C343" s="179"/>
      <c r="D343" s="88"/>
      <c r="E343" s="89"/>
      <c r="F343" s="90"/>
      <c r="G343" s="91">
        <f>SUM(F14:F339)</f>
        <v>0</v>
      </c>
    </row>
    <row r="344" spans="1:7" s="92" customFormat="1" ht="22.5" customHeight="1" thickTop="1">
      <c r="A344" s="93"/>
      <c r="B344" s="94"/>
      <c r="C344" s="95"/>
      <c r="D344" s="96"/>
      <c r="E344" s="97"/>
      <c r="F344" s="95"/>
      <c r="G344" s="98"/>
    </row>
    <row r="345" spans="1:7" s="92" customFormat="1" ht="22.5" customHeight="1">
      <c r="A345" s="93"/>
      <c r="B345" s="99" t="s">
        <v>206</v>
      </c>
      <c r="C345" s="100">
        <v>0.1</v>
      </c>
      <c r="D345" s="101"/>
      <c r="E345" s="102"/>
      <c r="F345" s="95">
        <f>C345*G343</f>
        <v>0</v>
      </c>
      <c r="G345" s="98"/>
    </row>
    <row r="346" spans="1:7" s="92" customFormat="1" ht="22.5" customHeight="1">
      <c r="A346" s="93"/>
      <c r="B346" s="99" t="s">
        <v>149</v>
      </c>
      <c r="C346" s="100">
        <v>0.025</v>
      </c>
      <c r="D346" s="101"/>
      <c r="E346" s="102"/>
      <c r="F346" s="95">
        <f>C346*G343</f>
        <v>0</v>
      </c>
      <c r="G346" s="98"/>
    </row>
    <row r="347" spans="1:7" s="92" customFormat="1" ht="22.5" customHeight="1">
      <c r="A347" s="93"/>
      <c r="B347" s="99" t="s">
        <v>150</v>
      </c>
      <c r="C347" s="100">
        <v>0.0535</v>
      </c>
      <c r="D347" s="101"/>
      <c r="E347" s="102"/>
      <c r="F347" s="95">
        <f>C347*G343</f>
        <v>0</v>
      </c>
      <c r="G347" s="98"/>
    </row>
    <row r="348" spans="1:7" s="92" customFormat="1" ht="22.5" customHeight="1">
      <c r="A348" s="93"/>
      <c r="B348" s="99" t="s">
        <v>151</v>
      </c>
      <c r="C348" s="100">
        <v>0.02</v>
      </c>
      <c r="D348" s="101"/>
      <c r="E348" s="102"/>
      <c r="F348" s="95">
        <f>C348*G343</f>
        <v>0</v>
      </c>
      <c r="G348" s="98"/>
    </row>
    <row r="349" spans="1:7" s="92" customFormat="1" ht="22.5" customHeight="1">
      <c r="A349" s="93"/>
      <c r="B349" s="99" t="s">
        <v>152</v>
      </c>
      <c r="C349" s="100">
        <v>0.01</v>
      </c>
      <c r="D349" s="101"/>
      <c r="E349" s="102"/>
      <c r="F349" s="95">
        <f>C349*G343</f>
        <v>0</v>
      </c>
      <c r="G349" s="98"/>
    </row>
    <row r="350" spans="1:7" s="103" customFormat="1" ht="22.5" customHeight="1">
      <c r="A350" s="93"/>
      <c r="B350" s="99" t="s">
        <v>207</v>
      </c>
      <c r="C350" s="100">
        <v>0.05</v>
      </c>
      <c r="D350" s="101"/>
      <c r="E350" s="102"/>
      <c r="F350" s="95">
        <f>C350*G343</f>
        <v>0</v>
      </c>
      <c r="G350" s="98"/>
    </row>
    <row r="351" spans="1:7" s="103" customFormat="1" ht="22.5" customHeight="1" thickBot="1">
      <c r="A351" s="93"/>
      <c r="B351" s="94"/>
      <c r="C351" s="96"/>
      <c r="D351" s="96"/>
      <c r="E351" s="97"/>
      <c r="F351" s="95"/>
      <c r="G351" s="98"/>
    </row>
    <row r="352" spans="1:7" s="103" customFormat="1" ht="22.5" customHeight="1" thickBot="1" thickTop="1">
      <c r="A352" s="104"/>
      <c r="B352" s="105" t="s">
        <v>208</v>
      </c>
      <c r="C352" s="106"/>
      <c r="D352" s="107"/>
      <c r="E352" s="108"/>
      <c r="F352" s="109"/>
      <c r="G352" s="110">
        <f>SUM(F345:F350)</f>
        <v>0</v>
      </c>
    </row>
    <row r="353" spans="1:7" s="92" customFormat="1" ht="22.5" customHeight="1" thickBot="1" thickTop="1">
      <c r="A353" s="111"/>
      <c r="B353" s="112"/>
      <c r="C353" s="113"/>
      <c r="D353" s="113"/>
      <c r="E353" s="114"/>
      <c r="F353" s="115"/>
      <c r="G353" s="116"/>
    </row>
    <row r="354" spans="1:7" s="103" customFormat="1" ht="27" customHeight="1" thickBot="1" thickTop="1">
      <c r="A354" s="117"/>
      <c r="B354" s="118" t="s">
        <v>209</v>
      </c>
      <c r="C354" s="119"/>
      <c r="D354" s="119"/>
      <c r="E354" s="120"/>
      <c r="F354" s="121"/>
      <c r="G354" s="122">
        <f>SUM(G343:G352)</f>
        <v>0</v>
      </c>
    </row>
    <row r="355" spans="1:7" s="92" customFormat="1" ht="22.5" customHeight="1" thickBot="1" thickTop="1">
      <c r="A355" s="123"/>
      <c r="B355" s="124"/>
      <c r="C355" s="125"/>
      <c r="D355" s="126"/>
      <c r="E355" s="127"/>
      <c r="F355" s="128"/>
      <c r="G355" s="129"/>
    </row>
    <row r="356" spans="1:7" s="103" customFormat="1" ht="42.75" customHeight="1" thickBot="1" thickTop="1">
      <c r="A356" s="117"/>
      <c r="B356" s="130" t="s">
        <v>210</v>
      </c>
      <c r="C356" s="131">
        <v>0.03</v>
      </c>
      <c r="D356" s="119"/>
      <c r="E356" s="120"/>
      <c r="F356" s="121"/>
      <c r="G356" s="122">
        <f>+G352*C356</f>
        <v>0</v>
      </c>
    </row>
    <row r="357" spans="1:7" ht="19.5" thickBot="1" thickTop="1">
      <c r="A357" s="123"/>
      <c r="B357" s="124"/>
      <c r="C357" s="125"/>
      <c r="D357" s="126"/>
      <c r="E357" s="127"/>
      <c r="F357" s="128"/>
      <c r="G357" s="129"/>
    </row>
    <row r="358" spans="1:7" ht="29.25" customHeight="1" thickBot="1" thickTop="1">
      <c r="A358" s="117"/>
      <c r="B358" s="132" t="s">
        <v>153</v>
      </c>
      <c r="C358" s="131">
        <v>0.06</v>
      </c>
      <c r="D358" s="119"/>
      <c r="E358" s="120"/>
      <c r="F358" s="121"/>
      <c r="G358" s="122">
        <f>+G343*C358</f>
        <v>0</v>
      </c>
    </row>
    <row r="359" spans="1:7" s="92" customFormat="1" ht="22.5" customHeight="1" thickBot="1" thickTop="1">
      <c r="A359" s="133"/>
      <c r="B359" s="134"/>
      <c r="C359" s="135"/>
      <c r="D359" s="136"/>
      <c r="E359" s="136"/>
      <c r="F359" s="136"/>
      <c r="G359" s="2"/>
    </row>
    <row r="360" spans="1:7" s="103" customFormat="1" ht="46.5" customHeight="1" thickBot="1" thickTop="1">
      <c r="A360" s="137"/>
      <c r="B360" s="138" t="s">
        <v>211</v>
      </c>
      <c r="C360" s="139">
        <v>0.18</v>
      </c>
      <c r="D360" s="140"/>
      <c r="E360" s="141"/>
      <c r="F360" s="142"/>
      <c r="G360" s="110">
        <f>C360*F345</f>
        <v>0</v>
      </c>
    </row>
    <row r="361" spans="1:7" s="103" customFormat="1" ht="22.5" customHeight="1" thickBot="1" thickTop="1">
      <c r="A361" s="93"/>
      <c r="B361" s="99"/>
      <c r="C361" s="100"/>
      <c r="D361" s="96"/>
      <c r="E361" s="97"/>
      <c r="F361" s="95"/>
      <c r="G361" s="143"/>
    </row>
    <row r="362" spans="1:7" s="103" customFormat="1" ht="22.5" customHeight="1" thickBot="1" thickTop="1">
      <c r="A362" s="104"/>
      <c r="B362" s="144" t="s">
        <v>154</v>
      </c>
      <c r="C362" s="145">
        <v>0.05</v>
      </c>
      <c r="D362" s="107"/>
      <c r="E362" s="108"/>
      <c r="F362" s="109"/>
      <c r="G362" s="110">
        <f>+C362*G343</f>
        <v>0</v>
      </c>
    </row>
    <row r="363" spans="1:7" s="103" customFormat="1" ht="22.5" customHeight="1" thickBot="1" thickTop="1">
      <c r="A363" s="93"/>
      <c r="B363" s="99"/>
      <c r="C363" s="100"/>
      <c r="D363" s="96"/>
      <c r="E363" s="97"/>
      <c r="F363" s="95"/>
      <c r="G363" s="143"/>
    </row>
    <row r="364" spans="1:7" s="147" customFormat="1" ht="24" customHeight="1" thickBot="1" thickTop="1">
      <c r="A364" s="104"/>
      <c r="B364" s="144" t="s">
        <v>212</v>
      </c>
      <c r="C364" s="146">
        <v>0.001</v>
      </c>
      <c r="D364" s="107"/>
      <c r="E364" s="108"/>
      <c r="F364" s="109"/>
      <c r="G364" s="110">
        <f>C364*G343</f>
        <v>0</v>
      </c>
    </row>
    <row r="365" spans="1:7" s="151" customFormat="1" ht="23.25" customHeight="1" thickBot="1" thickTop="1">
      <c r="A365" s="111"/>
      <c r="B365" s="148"/>
      <c r="C365" s="149"/>
      <c r="D365" s="113"/>
      <c r="E365" s="114"/>
      <c r="F365" s="150"/>
      <c r="G365" s="116"/>
    </row>
    <row r="366" spans="1:7" s="151" customFormat="1" ht="23.25" customHeight="1" thickBot="1" thickTop="1">
      <c r="A366" s="104"/>
      <c r="B366" s="152" t="s">
        <v>213</v>
      </c>
      <c r="C366" s="153"/>
      <c r="D366" s="107"/>
      <c r="E366" s="108"/>
      <c r="F366" s="109"/>
      <c r="G366" s="110">
        <f>SUM(G354:G364)</f>
        <v>0</v>
      </c>
    </row>
    <row r="367" spans="1:7" ht="23.25" customHeight="1" thickTop="1">
      <c r="A367" s="154"/>
      <c r="B367" s="151"/>
      <c r="C367" s="151"/>
      <c r="D367" s="155"/>
      <c r="E367" s="156"/>
      <c r="F367" s="151"/>
      <c r="G367" s="157"/>
    </row>
  </sheetData>
  <mergeCells count="6">
    <mergeCell ref="B343:C343"/>
    <mergeCell ref="A1:G1"/>
    <mergeCell ref="A2:G2"/>
    <mergeCell ref="A3:G3"/>
    <mergeCell ref="A6:G6"/>
    <mergeCell ref="A7:G7"/>
  </mergeCells>
  <printOptions horizontalCentered="1"/>
  <pageMargins left="0.3937007874015748" right="0.3937007874015748" top="0.3937007874015748" bottom="1.4173228346456694" header="0.2755905511811024" footer="0.8267716535433072"/>
  <pageSetup horizontalDpi="300" verticalDpi="300" orientation="portrait" scale="51" r:id="rId1"/>
  <headerFooter alignWithMargins="0">
    <oddFooter>&amp;L&amp;10&amp;F / &amp;A&amp;R&amp;10&amp;P de &amp;N</oddFooter>
  </headerFooter>
  <rowBreaks count="9" manualBreakCount="9">
    <brk id="52" max="16383" man="1"/>
    <brk id="64" max="16383" man="1"/>
    <brk id="125" max="16383" man="1"/>
    <brk id="139" max="16383" man="1"/>
    <brk id="173" max="16383" man="1"/>
    <brk id="223" max="16383" man="1"/>
    <brk id="271" max="16383" man="1"/>
    <brk id="314" max="16383" man="1"/>
    <brk id="3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Marcelle Rios Diaz</dc:creator>
  <cp:keywords/>
  <dc:description/>
  <cp:lastModifiedBy>Marcelle Rios Diaz</cp:lastModifiedBy>
  <cp:lastPrinted>2021-11-29T15:13:46Z</cp:lastPrinted>
  <dcterms:created xsi:type="dcterms:W3CDTF">2021-09-29T18:14:07Z</dcterms:created>
  <dcterms:modified xsi:type="dcterms:W3CDTF">2022-02-11T13:38:10Z</dcterms:modified>
  <cp:category/>
  <cp:version/>
  <cp:contentType/>
  <cp:contentStatus/>
</cp:coreProperties>
</file>