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Inversion mensual 2022\Reportes trimestrales\"/>
    </mc:Choice>
  </mc:AlternateContent>
  <xr:revisionPtr revIDLastSave="0" documentId="8_{F30B6E34-C114-470A-83CE-3CD0DC738C6E}" xr6:coauthVersionLast="47" xr6:coauthVersionMax="47" xr10:uidLastSave="{00000000-0000-0000-0000-000000000000}"/>
  <bookViews>
    <workbookView xWindow="-120" yWindow="-120" windowWidth="29040" windowHeight="18240" xr2:uid="{D9D75CD2-881C-4E56-BE13-03E05D050DAE}"/>
  </bookViews>
  <sheets>
    <sheet name="Imprimir" sheetId="1" r:id="rId1"/>
  </sheets>
  <externalReferences>
    <externalReference r:id="rId2"/>
    <externalReference r:id="rId3"/>
    <externalReference r:id="rId4"/>
  </externalReferences>
  <definedNames>
    <definedName name="_xlnm.Print_Area" localSheetId="0">Imprimir!$B$1:$Q$55</definedName>
    <definedName name="DistritoList">'[2]Informacion '!$J$3:$J$387</definedName>
    <definedName name="MunicipioColumn">'[2]Informacion '!$I$3:$I$387</definedName>
    <definedName name="MunicipioList">'[2]Informacion '!$F$3:$F$157</definedName>
    <definedName name="MunicipioStart">'[2]Informacion '!$I$3</definedName>
    <definedName name="ProvinciaColumn">'[2]Informacion '!$E$3:$E$157</definedName>
    <definedName name="ProvinciaList">'[2]Informacion '!$C$3:$C$34</definedName>
    <definedName name="ProvinciaStart">'[2]Informacion '!$E$3</definedName>
    <definedName name="RegionColumn">'[2]Informacion '!$B$3:$B$34</definedName>
    <definedName name="RegionList">'[2]Informacion '!$A$3:$A$12</definedName>
    <definedName name="RegionStart">'[2]Informacion '!$B$3</definedName>
    <definedName name="_xlnm.Print_Titles" localSheetId="0">Imprimir!$1:$2</definedName>
    <definedName name="TotalEstColumnName">[3]Sheet4!$E:$E</definedName>
    <definedName name="TotalEstColumnValue">[3]Sheet4!$F:$F</definedName>
    <definedName name="TotalEstLabel">'[2]Informacion '!$U$3</definedName>
    <definedName name="UnidadesList">'[2]Informacion '!$Q$3:$Q$43</definedName>
    <definedName name="UNSPSCCode">[2]UNSPSC!$A$1:$A$18298</definedName>
    <definedName name="UNSPSCDes">[2]UNSPSC!$B$1:$B$18298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7" i="1" l="1"/>
  <c r="O45" i="1"/>
  <c r="N45" i="1"/>
  <c r="K45" i="1"/>
  <c r="G62" i="1" s="1"/>
  <c r="J45" i="1"/>
  <c r="G61" i="1" s="1"/>
  <c r="G45" i="1"/>
  <c r="F45" i="1"/>
  <c r="F46" i="1" s="1"/>
  <c r="T44" i="1"/>
  <c r="S44" i="1"/>
  <c r="R44" i="1"/>
  <c r="S43" i="1"/>
  <c r="S42" i="1"/>
  <c r="S41" i="1"/>
  <c r="S40" i="1"/>
  <c r="S39" i="1"/>
  <c r="S38" i="1"/>
  <c r="T37" i="1"/>
  <c r="S37" i="1"/>
  <c r="S36" i="1"/>
  <c r="S35" i="1"/>
  <c r="T33" i="1"/>
  <c r="S33" i="1"/>
  <c r="R33" i="1"/>
  <c r="T32" i="1"/>
  <c r="Q32" i="1"/>
  <c r="Q45" i="1" s="1"/>
  <c r="P32" i="1"/>
  <c r="P45" i="1" s="1"/>
  <c r="O46" i="1" s="1"/>
  <c r="O32" i="1"/>
  <c r="N32" i="1"/>
  <c r="M32" i="1"/>
  <c r="M45" i="1" s="1"/>
  <c r="L32" i="1"/>
  <c r="L45" i="1" s="1"/>
  <c r="L46" i="1" s="1"/>
  <c r="K32" i="1"/>
  <c r="J32" i="1"/>
  <c r="I32" i="1"/>
  <c r="I45" i="1" s="1"/>
  <c r="H32" i="1"/>
  <c r="H45" i="1" s="1"/>
  <c r="G32" i="1"/>
  <c r="F32" i="1"/>
  <c r="T31" i="1"/>
  <c r="S31" i="1"/>
  <c r="E31" i="1"/>
  <c r="E30" i="1"/>
  <c r="E29" i="1"/>
  <c r="E28" i="1"/>
  <c r="E27" i="1"/>
  <c r="S26" i="1"/>
  <c r="E26" i="1"/>
  <c r="T25" i="1"/>
  <c r="S25" i="1"/>
  <c r="R25" i="1"/>
  <c r="E25" i="1"/>
  <c r="T24" i="1"/>
  <c r="S24" i="1"/>
  <c r="R24" i="1"/>
  <c r="E24" i="1"/>
  <c r="T23" i="1"/>
  <c r="S23" i="1"/>
  <c r="R23" i="1"/>
  <c r="E23" i="1"/>
  <c r="T22" i="1"/>
  <c r="S22" i="1"/>
  <c r="R22" i="1"/>
  <c r="E22" i="1"/>
  <c r="T21" i="1"/>
  <c r="S21" i="1"/>
  <c r="R21" i="1"/>
  <c r="E21" i="1"/>
  <c r="T20" i="1"/>
  <c r="S20" i="1"/>
  <c r="R20" i="1"/>
  <c r="E20" i="1"/>
  <c r="T19" i="1"/>
  <c r="S19" i="1"/>
  <c r="R19" i="1"/>
  <c r="E19" i="1"/>
  <c r="T18" i="1"/>
  <c r="S18" i="1"/>
  <c r="R18" i="1"/>
  <c r="E18" i="1"/>
  <c r="T17" i="1"/>
  <c r="S17" i="1"/>
  <c r="R17" i="1"/>
  <c r="E17" i="1"/>
  <c r="T16" i="1"/>
  <c r="S16" i="1"/>
  <c r="R16" i="1"/>
  <c r="E16" i="1"/>
  <c r="T15" i="1"/>
  <c r="S15" i="1"/>
  <c r="R15" i="1"/>
  <c r="E15" i="1"/>
  <c r="T14" i="1"/>
  <c r="S14" i="1"/>
  <c r="R14" i="1"/>
  <c r="E14" i="1"/>
  <c r="T13" i="1"/>
  <c r="S13" i="1"/>
  <c r="R13" i="1"/>
  <c r="E13" i="1"/>
  <c r="T12" i="1"/>
  <c r="S12" i="1"/>
  <c r="R12" i="1"/>
  <c r="E12" i="1"/>
  <c r="T11" i="1"/>
  <c r="S11" i="1"/>
  <c r="R11" i="1"/>
  <c r="E11" i="1"/>
  <c r="T10" i="1"/>
  <c r="S10" i="1"/>
  <c r="R10" i="1"/>
  <c r="E10" i="1"/>
  <c r="T9" i="1"/>
  <c r="S9" i="1"/>
  <c r="R9" i="1"/>
  <c r="E9" i="1"/>
  <c r="S8" i="1"/>
  <c r="E8" i="1"/>
  <c r="S7" i="1"/>
  <c r="E7" i="1"/>
  <c r="E45" i="1" s="1"/>
  <c r="S6" i="1"/>
  <c r="R6" i="1"/>
  <c r="S5" i="1"/>
  <c r="R5" i="1"/>
  <c r="S4" i="1"/>
  <c r="T4" i="1" s="1"/>
  <c r="R4" i="1"/>
  <c r="Q3" i="1"/>
  <c r="P3" i="1"/>
  <c r="O3" i="1"/>
  <c r="N3" i="1"/>
  <c r="M3" i="1"/>
  <c r="L3" i="1"/>
  <c r="K3" i="1"/>
  <c r="J3" i="1"/>
  <c r="I3" i="1"/>
  <c r="H3" i="1"/>
  <c r="G3" i="1"/>
  <c r="F3" i="1"/>
  <c r="S46" i="1" l="1"/>
  <c r="I46" i="1"/>
  <c r="F48" i="1" s="1"/>
  <c r="G60" i="1"/>
  <c r="S45" i="1"/>
  <c r="F59" i="1"/>
  <c r="R32" i="1"/>
</calcChain>
</file>

<file path=xl/sharedStrings.xml><?xml version="1.0" encoding="utf-8"?>
<sst xmlns="http://schemas.openxmlformats.org/spreadsheetml/2006/main" count="116" uniqueCount="77">
  <si>
    <t>Corporacion del Acueducto y Alcantarillado de Santo Domingo
Informe de presupuesto Inversion 3er trimestre 2022</t>
  </si>
  <si>
    <t>SNIP</t>
  </si>
  <si>
    <t>Proyecto</t>
  </si>
  <si>
    <t>Fuente Financiamiento</t>
  </si>
  <si>
    <t>Monto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</si>
  <si>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</si>
  <si>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</si>
  <si>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</si>
  <si>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</si>
  <si>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</si>
  <si>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</si>
  <si>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</si>
  <si>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</si>
  <si>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</si>
  <si>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</si>
  <si>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</si>
  <si>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</si>
  <si>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PROYECTOS CON CÓDIGO SNIP DENTRO DE PRESUPUESTO</t>
  </si>
  <si>
    <t>AMPLIACIÓN ACUEDUCTO ORIENTAL BARRERA DE SALINIDAD Y TRASVASE A SANTO DOMINGO NORTE, FASE II</t>
  </si>
  <si>
    <t>CREDITO EXT.</t>
  </si>
  <si>
    <t>CONTRPARTIDA</t>
  </si>
  <si>
    <t>FONDO GENERAL</t>
  </si>
  <si>
    <t>HABILITACIÓN DE LAS REDES ELECTRICAS DE LOS SISTEMAS ISABELA, ISA-MANA, PLANTA DE VALDESIA Y ESTACION DE BOMBEO EL CALICHE, DISTRITO NACIONAL Y PROV SANTO DOMINGO</t>
  </si>
  <si>
    <t>REHABILITACIÓN SISTEMA HAINA MANOGUAYABO, MUNICIPIO SANTO DOMINGO OESTE, PROVINCIA SANTO DOMINGO</t>
  </si>
  <si>
    <t>RECONSTRUCCIÓN  DEL  SISTEMA DE AGUA POTABLE LA ISABELA, MUNICIPIO SANTO DOMINGO OESTE, PROVINCIA SANTO DOMINGO</t>
  </si>
  <si>
    <t>HABILITACIÓN DEL SISTEMA DE PRODUCCION DE AGUA POTABLE, SECTOR LECHERIA, MANOGUAYABO, MUNICIPIO SANTO DOMINGO OESTE</t>
  </si>
  <si>
    <t>REHABILITACION 17 CAÑADAS DISTRITO NACIONAL Y PROVINCIA SANTO DOMINGO, REGION OZAMA</t>
  </si>
  <si>
    <t>EQUIPAMIENTO DE LAS AREAS SUSTANTIVAS DE LA CAASD, D. N. Y PROVINCIA STO. DGO.</t>
  </si>
  <si>
    <t>CONSTRUCCION SISTEMA DE SANEAMIENTO SANITARIO Y PLUVIAL CAÑADA GUAJIMIA FASE II, STO. DGO. OESTE</t>
  </si>
  <si>
    <t>CREDITO EXTERNO</t>
  </si>
  <si>
    <t>AMPLIACIÓN SERVICIOS DE AGUA POTABLE EN EL MUNICIPIO SANTO DOMINGO ESTE, PROVINCIA SANTO DOMINGO</t>
  </si>
  <si>
    <t>AMPLIACION COBERTURA DEL ALCANTARILLADO EN LOS MUNICIPIOS STO DGO ESTE Y NORTE</t>
  </si>
  <si>
    <t>REHABILITACIÓN DE SISTEMA DE PRODUCCIÓN DE AGUA POTABLE Y ESTACIONES DE BOMBEO DE AGUA RESIDUALES EN LA PROVINCIA SANTO DOMINGO</t>
  </si>
  <si>
    <t>MEJORAMIENTO REDES AGUA POTABLE EN EL DISTRITO NACIONAL, REGION OZAMA</t>
  </si>
  <si>
    <t>REHABILITACION ACUEDUCTO MULTIPLE SAN FELIPE MAL NOMBRE, VILLA MELLA, PROVINCIA SANTO DOMINGO, MUNICIPIO SANTO DOMINGO NORTE</t>
  </si>
  <si>
    <t xml:space="preserve">AMPLIACION COBERTURA DEL ALCANTARILLADO EN EL DN. </t>
  </si>
  <si>
    <t>14447</t>
  </si>
  <si>
    <t>AMPLIACION DE LA RED DE ABASTECIMIENTO DE AGUA POTABLE PARA LOS ALCARRIZOS Y PANTOJA, PROVINCIA SANTO DOMINGO</t>
  </si>
  <si>
    <t>14448</t>
  </si>
  <si>
    <t>AMPLIACION DE LA MICRORED DE ABASTECIMIENTO DE AGUA POTABLE PARA EL BARRIO LA UREÑA, MUNICIPIO SANTO DOMINGO ESTE.</t>
  </si>
  <si>
    <t>14449</t>
  </si>
  <si>
    <t>AMPLIACION DE LA MICRORED DE ABASTECIMIENTO DE AGUA POTABLE PARA EL SECTOR CANCINO ADENTRO, MUNICIPIO SANTO DOMINGO ESTE.</t>
  </si>
  <si>
    <t>14450</t>
  </si>
  <si>
    <t>AMPLIACION DE LA RED DE ABASTECIMIENTO DE AGUA POTABLE PARA EL MUNICIPIO SANTO DOMINGO NORTE.</t>
  </si>
  <si>
    <t>14451</t>
  </si>
  <si>
    <t>FORTALECIMIENTO DE LA MICRORED DE ABASTECIMIENTO DE AGUA POTABLE PARA EL MUNICIPIO DE SANTO DOMINGO ESTE.</t>
  </si>
  <si>
    <t>MEJORAMIENTO DE LA RED DE DISTRIBUCION DE AGUA POTABLE PARA LOS BARRIOS BRISAS DEL ESTE, VILLA ELOISA, LOTIFICACION DEL ESTE, LAS FLORES, MUNICIPIO SANTO DOMINGO ESTE.</t>
  </si>
  <si>
    <t>REPARACION DE DEPOSITOS REGULADORES EN EL GRAN SANTO DOMNFO</t>
  </si>
  <si>
    <t>FORTALECIMIENTO SERVICIO ABASTECIMIENTO DGO. OESTE</t>
  </si>
  <si>
    <t>AMPLIACIÓN ACUEDUCTO ORIENTAL BARRERA DE SALINIDAD Y TRASVASE A SANTO DOMINGO NORTE, FASE I</t>
  </si>
  <si>
    <t>MEJORAMIENTO DE LOS SISTEMAS DE MEDICIÓN DE AGUA POTABLE EN LOS SECTORES NACO, PIANTINI, SERRALLES Y PARAÍSO, DISTRITO NACIONAL</t>
  </si>
  <si>
    <t>HABILITACIÓN DEL SISTEMA DE PRODUCCIÓN DE AGUA POTABLE LECHERÍA, SECTOR MANOGUAYABO, MUNICIPIO SANTO DOMINGO OESTE ,PROV. SANTO DGO.</t>
  </si>
  <si>
    <t>MEJORAMIENTO DE LOS ESPACIOS FISICOS DEL EDIFICIO NO.2 DE LA SEDE CENTRAL CAASD, DISTRITO NACIONAL.</t>
  </si>
  <si>
    <t>PROYECTOS FUERA DE PRESUPUETSO Y EN PROCESO DE REACTIVACION</t>
  </si>
  <si>
    <t>S/SNIP</t>
  </si>
  <si>
    <t>GASTO DE CAPITAL PROYECTO CIUDAD JUAN BOSCH</t>
  </si>
  <si>
    <t>ESTUDIO PRESA DE HAINA</t>
  </si>
  <si>
    <t>REHABILITACIÓN DE LA PLANTA DE TRATAMIENTO DE AGUAS RESIDUALES DEL MUNICIPIO DE LOS ALCARRIZOS, PROVINCIA SANTO DOMINGO.</t>
  </si>
  <si>
    <t>CONSTRUCCION DE REDES DE DISTRIBUCION DE AGUA POTABLE EN LOS JARDINES DEL SUR, DISTRITO NACIONAL</t>
  </si>
  <si>
    <t>CONSTRUCCIÓN PRIMERA ETAPA DEL SUB-SISTEMA DE RECOLECCIÓN Y TRANSMISIÓN DE AGUAS RESIDUALES LA ZURZA, PROVINCIA DE SANTO DOMINGO</t>
  </si>
  <si>
    <t>REHABILITACIÓN PLANTAS DE TRATAMIENTO DE AGUAS RESIDUALES VISTA BELLA, HAINAMOSA Y PRADOS DE SAN LUIS, PROVINCIA DE SANTO DOMINGO</t>
  </si>
  <si>
    <t>MEJORAMIENTO DE LAS INSTALACIONES FISICAS DE LA PLANTA POTABILIZADORA VALDESIA, DISTRITO NACIONAL Y PROVINCIA SANTO DOMINGO.</t>
  </si>
  <si>
    <t>FORTALECIMIENTO DE LA RED DE ABASTECIMIENTO DE AGUA POTABLE PARA 16 SECTORES DEL DISTRITO NACIONAL.</t>
  </si>
  <si>
    <t>REPARACIÓN DEL DEPOSITO REGULADOR PALMAR DE HERRERA, PROVINCIA SANTO DOMINGO</t>
  </si>
  <si>
    <t>CONSTRUCCIÓN SOLUCION PLUVIAL Y SANITARIA CAÑADA TIRADENTES Y CONSTRUCCION BULEVAR RECREATIVO CRISTO PARK, DISTRITO NACIONAL</t>
  </si>
  <si>
    <t>EQUIPAMIENTO PARA LA AUTOMATIZACIÓN DE LOS SISTEMAS DE BOMBEO EN EL GRAN SANTO DOMINGO</t>
  </si>
  <si>
    <t>CONTRATOS EN PROCESO DE FORMULACION</t>
  </si>
  <si>
    <t>TOTALES MENSUALES</t>
  </si>
  <si>
    <t>TOTAL TRIMESTRE</t>
  </si>
  <si>
    <t>TOTAL SEMESTRE</t>
  </si>
  <si>
    <t>Nota: Tasa del Dólar considerada en el pago del mes de septiembre para el SNIP 14151 fue de 53.5376 según datos del Banco Central</t>
  </si>
  <si>
    <t>Preparado por:</t>
  </si>
  <si>
    <t>Revisado por:</t>
  </si>
  <si>
    <t>Ing. Sergio Polanco</t>
  </si>
  <si>
    <t>Lic. Katihusca Ledesma</t>
  </si>
  <si>
    <t>Enc. Depto. Formulación, Monitoreo y Evaluación PPP</t>
  </si>
  <si>
    <t>Directora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</si>
</sst>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16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/>
    <xf numFmtId="44" fontId="5" fillId="0" borderId="0" xfId="2" applyFont="1"/>
    <xf numFmtId="0" fontId="6" fillId="2" borderId="2" xfId="0" applyFont="1" applyFill="1" applyBorder="1" applyAlignment="1">
      <alignment horizontal="center" vertical="center" wrapText="1" readingOrder="1"/>
    </xf>
    <xf numFmtId="43" fontId="6" fillId="2" borderId="2" xfId="1" applyFont="1" applyFill="1" applyBorder="1" applyAlignment="1">
      <alignment horizontal="center" vertical="center" wrapText="1" readingOrder="1"/>
    </xf>
    <xf numFmtId="43" fontId="6" fillId="2" borderId="2" xfId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 wrapText="1"/>
    </xf>
    <xf numFmtId="43" fontId="6" fillId="5" borderId="3" xfId="1" applyFont="1" applyFill="1" applyBorder="1" applyAlignment="1">
      <alignment horizontal="center" vertical="center" wrapText="1"/>
    </xf>
    <xf numFmtId="43" fontId="7" fillId="5" borderId="0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6" borderId="2" xfId="1" applyFont="1" applyFill="1" applyBorder="1" applyAlignment="1">
      <alignment horizontal="center" vertical="center" wrapText="1"/>
    </xf>
    <xf numFmtId="43" fontId="5" fillId="7" borderId="0" xfId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5" fillId="0" borderId="2" xfId="0" applyFont="1" applyBorder="1" applyAlignment="1">
      <alignment vertical="center" wrapText="1"/>
    </xf>
    <xf numFmtId="8" fontId="5" fillId="6" borderId="2" xfId="1" applyNumberFormat="1" applyFont="1" applyFill="1" applyBorder="1" applyAlignment="1">
      <alignment horizontal="center" vertical="center" wrapText="1"/>
    </xf>
    <xf numFmtId="8" fontId="5" fillId="0" borderId="0" xfId="0" applyNumberFormat="1" applyFont="1"/>
    <xf numFmtId="0" fontId="6" fillId="8" borderId="2" xfId="0" applyFont="1" applyFill="1" applyBorder="1" applyAlignment="1">
      <alignment horizontal="center" vertical="center" wrapText="1"/>
    </xf>
    <xf numFmtId="43" fontId="6" fillId="8" borderId="2" xfId="1" applyFont="1" applyFill="1" applyBorder="1" applyAlignment="1">
      <alignment horizontal="center" vertical="center"/>
    </xf>
    <xf numFmtId="43" fontId="6" fillId="9" borderId="2" xfId="1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/>
    </xf>
    <xf numFmtId="4" fontId="6" fillId="3" borderId="5" xfId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4" fontId="6" fillId="10" borderId="0" xfId="1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4" fontId="0" fillId="0" borderId="0" xfId="2" applyFont="1"/>
    <xf numFmtId="0" fontId="9" fillId="11" borderId="2" xfId="0" applyFont="1" applyFill="1" applyBorder="1" applyAlignment="1">
      <alignment horizontal="center" vertical="center" wrapText="1"/>
    </xf>
    <xf numFmtId="4" fontId="9" fillId="11" borderId="10" xfId="0" applyNumberFormat="1" applyFont="1" applyFill="1" applyBorder="1" applyAlignment="1">
      <alignment horizontal="center" vertical="center" wrapText="1"/>
    </xf>
    <xf numFmtId="4" fontId="9" fillId="11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3" fontId="0" fillId="0" borderId="0" xfId="0" applyNumberFormat="1"/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0</xdr:rowOff>
    </xdr:from>
    <xdr:to>
      <xdr:col>2</xdr:col>
      <xdr:colOff>1227666</xdr:colOff>
      <xdr:row>0</xdr:row>
      <xdr:rowOff>781339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BE7849-EBBF-4514-8E4F-69A946458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0"/>
          <a:ext cx="1873249" cy="7813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estre/Informe%20de%20presupuesto%203er%20trimest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wnloads/PACC_2021_CAASD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cuments/Base%20datos%20Electromeca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on ago-dic 2020 (3)"/>
      <sheetName val="Libramiento vs cheque"/>
      <sheetName val="Imprimir"/>
      <sheetName val="Balance 2022"/>
    </sheetNames>
    <sheetDataSet>
      <sheetData sheetId="0" refreshError="1"/>
      <sheetData sheetId="1" refreshError="1"/>
      <sheetData sheetId="2"/>
      <sheetData sheetId="3">
        <row r="5">
          <cell r="B5">
            <v>14534</v>
          </cell>
          <cell r="F5">
            <v>661502365</v>
          </cell>
        </row>
        <row r="6">
          <cell r="F6">
            <v>65000000</v>
          </cell>
        </row>
        <row r="7">
          <cell r="F7">
            <v>550000000</v>
          </cell>
        </row>
        <row r="8">
          <cell r="B8">
            <v>14078</v>
          </cell>
          <cell r="F8">
            <v>2845834</v>
          </cell>
        </row>
        <row r="9">
          <cell r="B9">
            <v>14074</v>
          </cell>
          <cell r="F9">
            <v>48380523</v>
          </cell>
        </row>
        <row r="10">
          <cell r="B10">
            <v>14079</v>
          </cell>
          <cell r="F10">
            <v>4814140</v>
          </cell>
        </row>
        <row r="11">
          <cell r="B11">
            <v>14080</v>
          </cell>
          <cell r="F11">
            <v>38155937</v>
          </cell>
        </row>
        <row r="12">
          <cell r="B12">
            <v>14183</v>
          </cell>
          <cell r="F12">
            <v>948528910.90799999</v>
          </cell>
        </row>
        <row r="13">
          <cell r="B13">
            <v>14177</v>
          </cell>
          <cell r="F13">
            <v>75974092.329999998</v>
          </cell>
        </row>
        <row r="14">
          <cell r="B14">
            <v>14151</v>
          </cell>
          <cell r="F14">
            <v>1116284111</v>
          </cell>
        </row>
        <row r="15">
          <cell r="B15">
            <v>14412</v>
          </cell>
          <cell r="F15">
            <v>105998690</v>
          </cell>
        </row>
        <row r="16">
          <cell r="B16">
            <v>14409</v>
          </cell>
          <cell r="F16">
            <v>87589322</v>
          </cell>
        </row>
        <row r="17">
          <cell r="B17">
            <v>14410</v>
          </cell>
          <cell r="F17">
            <v>25598120</v>
          </cell>
        </row>
        <row r="18">
          <cell r="B18">
            <v>14414</v>
          </cell>
          <cell r="F18">
            <v>71995203</v>
          </cell>
        </row>
        <row r="19">
          <cell r="B19">
            <v>14413</v>
          </cell>
          <cell r="F19">
            <v>3656057</v>
          </cell>
        </row>
        <row r="20">
          <cell r="B20">
            <v>14408</v>
          </cell>
          <cell r="F20">
            <v>26912620</v>
          </cell>
        </row>
        <row r="21">
          <cell r="B21" t="str">
            <v>14447</v>
          </cell>
          <cell r="F21">
            <v>394010955</v>
          </cell>
        </row>
        <row r="22">
          <cell r="B22" t="str">
            <v>14448</v>
          </cell>
          <cell r="F22">
            <v>224523186</v>
          </cell>
        </row>
        <row r="23">
          <cell r="B23" t="str">
            <v>14449</v>
          </cell>
          <cell r="F23">
            <v>35055041</v>
          </cell>
        </row>
        <row r="24">
          <cell r="B24" t="str">
            <v>14450</v>
          </cell>
          <cell r="F24">
            <v>94789737</v>
          </cell>
        </row>
        <row r="25">
          <cell r="B25" t="str">
            <v>14451</v>
          </cell>
          <cell r="F25">
            <v>252741124</v>
          </cell>
        </row>
        <row r="26">
          <cell r="B26">
            <v>14452</v>
          </cell>
          <cell r="F26">
            <v>99048241</v>
          </cell>
        </row>
        <row r="27">
          <cell r="B27">
            <v>14709</v>
          </cell>
          <cell r="F27">
            <v>250115629</v>
          </cell>
        </row>
        <row r="28">
          <cell r="B28">
            <v>14411</v>
          </cell>
          <cell r="F28">
            <v>21823526</v>
          </cell>
        </row>
        <row r="29">
          <cell r="B29">
            <v>6810</v>
          </cell>
          <cell r="F29">
            <v>251714932</v>
          </cell>
        </row>
        <row r="30">
          <cell r="B30">
            <v>14944</v>
          </cell>
          <cell r="F30">
            <v>3664430</v>
          </cell>
        </row>
        <row r="31">
          <cell r="B31">
            <v>14746</v>
          </cell>
          <cell r="F31">
            <v>55263745</v>
          </cell>
        </row>
        <row r="32">
          <cell r="B32">
            <v>14915</v>
          </cell>
          <cell r="F32">
            <v>50000000</v>
          </cell>
        </row>
        <row r="33">
          <cell r="B33" t="str">
            <v>PROYECTOS FUERA DE PRESUPUETSO Y EN PROCESO DE REACTIVACION</v>
          </cell>
        </row>
        <row r="34">
          <cell r="B34" t="str">
            <v>S/SNIP</v>
          </cell>
        </row>
        <row r="35">
          <cell r="B35">
            <v>12494</v>
          </cell>
        </row>
        <row r="36">
          <cell r="B36">
            <v>12498</v>
          </cell>
        </row>
        <row r="37">
          <cell r="B37">
            <v>13923</v>
          </cell>
        </row>
        <row r="38">
          <cell r="B38">
            <v>14799</v>
          </cell>
        </row>
        <row r="39">
          <cell r="B39">
            <v>14780</v>
          </cell>
        </row>
        <row r="40">
          <cell r="B40">
            <v>14801</v>
          </cell>
        </row>
        <row r="41">
          <cell r="B41">
            <v>14757</v>
          </cell>
        </row>
        <row r="42">
          <cell r="B42">
            <v>14758</v>
          </cell>
        </row>
        <row r="43">
          <cell r="B43">
            <v>14946</v>
          </cell>
        </row>
        <row r="44">
          <cell r="B44">
            <v>14971</v>
          </cell>
        </row>
        <row r="45">
          <cell r="B45">
            <v>14783</v>
          </cell>
        </row>
        <row r="46">
          <cell r="B46">
            <v>14764</v>
          </cell>
        </row>
        <row r="47">
          <cell r="B47">
            <v>14796</v>
          </cell>
        </row>
        <row r="48">
          <cell r="B48">
            <v>14784</v>
          </cell>
        </row>
        <row r="49">
          <cell r="B49">
            <v>14763</v>
          </cell>
        </row>
        <row r="50">
          <cell r="B50">
            <v>14939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4"/>
      <sheetName val="Sheet3"/>
    </sheetNames>
    <sheetDataSet>
      <sheetData sheetId="0"/>
      <sheetData sheetId="1"/>
      <sheetData sheetId="2">
        <row r="6">
          <cell r="E6" t="str">
            <v>6102</v>
          </cell>
        </row>
        <row r="7">
          <cell r="E7" t="str">
            <v>01</v>
          </cell>
        </row>
        <row r="8">
          <cell r="E8" t="str">
            <v>0001</v>
          </cell>
        </row>
        <row r="9">
          <cell r="E9" t="str">
            <v>Corporación del Acueducto y Alcantarillado de Santo Domingo</v>
          </cell>
        </row>
        <row r="10">
          <cell r="E10" t="str">
            <v>000625</v>
          </cell>
        </row>
        <row r="11">
          <cell r="E11" t="str">
            <v>2021</v>
          </cell>
        </row>
        <row r="12">
          <cell r="E12" t="str">
            <v/>
          </cell>
        </row>
        <row r="15">
          <cell r="E15" t="str">
            <v>DESTINADO A MIPYMES</v>
          </cell>
          <cell r="F15" t="str">
            <v>CÓDIGO SNIP</v>
          </cell>
        </row>
        <row r="17">
          <cell r="E17" t="str">
            <v>Región</v>
          </cell>
        </row>
        <row r="18">
          <cell r="E18" t="str">
            <v>Provincia</v>
          </cell>
        </row>
        <row r="19">
          <cell r="E19" t="str">
            <v>Municipio</v>
          </cell>
        </row>
        <row r="20">
          <cell r="E20" t="str">
            <v>Distrito Municipal</v>
          </cell>
        </row>
        <row r="22">
          <cell r="E22" t="str">
            <v>PRECIO UNITARIO ESTIMADO</v>
          </cell>
          <cell r="F22" t="str">
            <v>MONTO TOTAL ESTIMADO</v>
          </cell>
        </row>
        <row r="23">
          <cell r="E23">
            <v>155500</v>
          </cell>
          <cell r="F23">
            <v>155500</v>
          </cell>
        </row>
        <row r="24">
          <cell r="E24">
            <v>52000</v>
          </cell>
          <cell r="F24">
            <v>52000</v>
          </cell>
        </row>
        <row r="25">
          <cell r="E25">
            <v>35000</v>
          </cell>
          <cell r="F25">
            <v>35000</v>
          </cell>
        </row>
        <row r="26">
          <cell r="E26" t="str">
            <v>TOTAL COMPRA ESTIMADA</v>
          </cell>
          <cell r="F26">
            <v>242500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B1C1-2B44-4E4B-BCB6-503725B81433}">
  <sheetPr>
    <pageSetUpPr fitToPage="1"/>
  </sheetPr>
  <dimension ref="A1:T62"/>
  <sheetViews>
    <sheetView tabSelected="1" view="pageBreakPreview" topLeftCell="B1" zoomScale="90" zoomScaleNormal="80" zoomScaleSheetLayoutView="90" workbookViewId="0">
      <pane xSplit="2" ySplit="2" topLeftCell="D3" activePane="bottomRight" state="frozen"/>
      <selection activeCell="B1" sqref="B1"/>
      <selection pane="topRight" activeCell="E1" sqref="E1"/>
      <selection pane="bottomLeft" activeCell="B3" sqref="B3"/>
      <selection pane="bottomRight" activeCell="B49" sqref="B49"/>
    </sheetView>
  </sheetViews>
  <sheetFormatPr baseColWidth="10" defaultRowHeight="15" x14ac:dyDescent="0.25"/>
  <cols>
    <col min="1" max="1" width="5.85546875" hidden="1" customWidth="1"/>
    <col min="2" max="2" width="10" style="39" customWidth="1"/>
    <col min="3" max="3" width="67" style="58" customWidth="1"/>
    <col min="4" max="4" width="13.140625" style="39" customWidth="1"/>
    <col min="5" max="5" width="15.5703125" style="48" customWidth="1"/>
    <col min="6" max="6" width="16.7109375" style="41" bestFit="1" customWidth="1"/>
    <col min="7" max="7" width="16" style="41" bestFit="1" customWidth="1"/>
    <col min="8" max="8" width="14" style="41" bestFit="1" customWidth="1"/>
    <col min="9" max="9" width="16.7109375" style="41" bestFit="1" customWidth="1"/>
    <col min="10" max="11" width="14" style="41" bestFit="1" customWidth="1"/>
    <col min="12" max="12" width="14" style="41" customWidth="1"/>
    <col min="13" max="13" width="15.42578125" style="41" bestFit="1" customWidth="1"/>
    <col min="14" max="14" width="14" style="41" customWidth="1"/>
    <col min="15" max="15" width="14" style="41" hidden="1" customWidth="1"/>
    <col min="16" max="16" width="13" style="41" hidden="1" customWidth="1"/>
    <col min="17" max="17" width="14" style="41" hidden="1" customWidth="1"/>
    <col min="18" max="18" width="14" style="41" customWidth="1"/>
    <col min="19" max="19" width="21" bestFit="1" customWidth="1"/>
    <col min="20" max="20" width="14.85546875" style="42" bestFit="1" customWidth="1"/>
  </cols>
  <sheetData>
    <row r="1" spans="2:20" s="4" customFormat="1" ht="63.75" customHeight="1" thickBot="1" x14ac:dyDescent="0.25">
      <c r="B1" s="1" t="s">
        <v>0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3"/>
      <c r="T1" s="5"/>
    </row>
    <row r="2" spans="2:20" s="4" customFormat="1" ht="25.5" customHeight="1" x14ac:dyDescent="0.2">
      <c r="B2" s="6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10"/>
      <c r="T2" s="5"/>
    </row>
    <row r="3" spans="2:20" s="4" customFormat="1" ht="12" x14ac:dyDescent="0.2">
      <c r="B3" s="11" t="s">
        <v>17</v>
      </c>
      <c r="C3" s="11"/>
      <c r="D3" s="11"/>
      <c r="E3" s="11"/>
      <c r="F3" s="12">
        <f t="shared" ref="F3:Q3" si="0">SUM(F4:F31)</f>
        <v>450920681.84000003</v>
      </c>
      <c r="G3" s="12">
        <f t="shared" si="0"/>
        <v>207767859</v>
      </c>
      <c r="H3" s="12">
        <f t="shared" si="0"/>
        <v>833943426</v>
      </c>
      <c r="I3" s="12">
        <f t="shared" si="0"/>
        <v>113381469</v>
      </c>
      <c r="J3" s="12">
        <f t="shared" si="0"/>
        <v>296354101</v>
      </c>
      <c r="K3" s="12">
        <f t="shared" si="0"/>
        <v>192035338</v>
      </c>
      <c r="L3" s="13">
        <f t="shared" si="0"/>
        <v>162177478</v>
      </c>
      <c r="M3" s="13">
        <f t="shared" si="0"/>
        <v>1616143194.3699999</v>
      </c>
      <c r="N3" s="13">
        <f t="shared" si="0"/>
        <v>286824030.95520002</v>
      </c>
      <c r="O3" s="13">
        <f t="shared" si="0"/>
        <v>0</v>
      </c>
      <c r="P3" s="13">
        <f t="shared" si="0"/>
        <v>0</v>
      </c>
      <c r="Q3" s="13">
        <f t="shared" si="0"/>
        <v>0</v>
      </c>
      <c r="R3" s="14"/>
      <c r="T3" s="5"/>
    </row>
    <row r="4" spans="2:20" s="4" customFormat="1" ht="12.75" customHeight="1" x14ac:dyDescent="0.2">
      <c r="B4" s="15">
        <v>14534</v>
      </c>
      <c r="C4" s="16" t="s">
        <v>18</v>
      </c>
      <c r="D4" s="17" t="s">
        <v>19</v>
      </c>
      <c r="E4" s="18">
        <v>661502365</v>
      </c>
      <c r="F4" s="19"/>
      <c r="G4" s="19"/>
      <c r="H4" s="19"/>
      <c r="I4" s="19"/>
      <c r="J4" s="19">
        <v>0</v>
      </c>
      <c r="K4" s="19"/>
      <c r="L4" s="19">
        <v>0</v>
      </c>
      <c r="M4" s="19">
        <v>592971292.37</v>
      </c>
      <c r="N4" s="19"/>
      <c r="O4" s="19"/>
      <c r="P4" s="19"/>
      <c r="Q4" s="19"/>
      <c r="R4" s="20">
        <f>SUM(O4:Q4)</f>
        <v>0</v>
      </c>
      <c r="S4" s="21">
        <f>SUM(F4:Q4)</f>
        <v>592971292.37</v>
      </c>
      <c r="T4" s="5">
        <f>+S4/58.48</f>
        <v>10139727.981703147</v>
      </c>
    </row>
    <row r="5" spans="2:20" s="4" customFormat="1" ht="12" x14ac:dyDescent="0.2">
      <c r="B5" s="15"/>
      <c r="C5" s="16"/>
      <c r="D5" s="17" t="s">
        <v>20</v>
      </c>
      <c r="E5" s="18">
        <v>65000000</v>
      </c>
      <c r="F5" s="19"/>
      <c r="G5" s="19"/>
      <c r="H5" s="19"/>
      <c r="I5" s="19"/>
      <c r="J5" s="19">
        <v>0</v>
      </c>
      <c r="K5" s="19"/>
      <c r="L5" s="19">
        <v>0</v>
      </c>
      <c r="M5" s="19">
        <v>31440000</v>
      </c>
      <c r="N5" s="19"/>
      <c r="O5" s="19"/>
      <c r="P5" s="19"/>
      <c r="Q5" s="19"/>
      <c r="R5" s="20">
        <f t="shared" ref="R5:R44" si="1">SUM(O5:Q5)</f>
        <v>0</v>
      </c>
      <c r="S5" s="21">
        <f t="shared" ref="S5:S43" si="2">SUM(F5:Q5)</f>
        <v>31440000</v>
      </c>
      <c r="T5" s="5"/>
    </row>
    <row r="6" spans="2:20" s="4" customFormat="1" ht="13.5" customHeight="1" x14ac:dyDescent="0.2">
      <c r="B6" s="15"/>
      <c r="C6" s="16"/>
      <c r="D6" s="17" t="s">
        <v>21</v>
      </c>
      <c r="E6" s="18">
        <v>550000000</v>
      </c>
      <c r="F6" s="19"/>
      <c r="G6" s="19"/>
      <c r="H6" s="19"/>
      <c r="I6" s="19"/>
      <c r="J6" s="19">
        <v>0</v>
      </c>
      <c r="K6" s="19"/>
      <c r="L6" s="19">
        <v>0</v>
      </c>
      <c r="M6" s="19">
        <v>467947076</v>
      </c>
      <c r="N6" s="19"/>
      <c r="O6" s="19"/>
      <c r="P6" s="19"/>
      <c r="Q6" s="19"/>
      <c r="R6" s="20">
        <f t="shared" si="1"/>
        <v>0</v>
      </c>
      <c r="S6" s="21">
        <f t="shared" si="2"/>
        <v>467947076</v>
      </c>
      <c r="T6" s="5"/>
    </row>
    <row r="7" spans="2:20" s="4" customFormat="1" ht="27" customHeight="1" x14ac:dyDescent="0.2">
      <c r="B7" s="17">
        <v>14078</v>
      </c>
      <c r="C7" s="22" t="s">
        <v>22</v>
      </c>
      <c r="D7" s="17" t="s">
        <v>21</v>
      </c>
      <c r="E7" s="18">
        <f>_xlfn.XLOOKUP(B7,'[1]Balance 2022'!$B$5:$B$50,'[1]Balance 2022'!$F$5:$F$50,0)</f>
        <v>2845834</v>
      </c>
      <c r="F7" s="19"/>
      <c r="G7" s="19"/>
      <c r="H7" s="19"/>
      <c r="I7" s="19"/>
      <c r="J7" s="19">
        <v>0</v>
      </c>
      <c r="K7" s="19"/>
      <c r="L7" s="19">
        <v>0</v>
      </c>
      <c r="M7" s="19">
        <v>0</v>
      </c>
      <c r="N7" s="19"/>
      <c r="O7" s="19"/>
      <c r="P7" s="19"/>
      <c r="Q7" s="19"/>
      <c r="R7" s="20"/>
      <c r="S7" s="21">
        <f t="shared" si="2"/>
        <v>0</v>
      </c>
      <c r="T7" s="5"/>
    </row>
    <row r="8" spans="2:20" s="4" customFormat="1" ht="24" x14ac:dyDescent="0.2">
      <c r="B8" s="17">
        <v>14074</v>
      </c>
      <c r="C8" s="22" t="s">
        <v>23</v>
      </c>
      <c r="D8" s="17" t="s">
        <v>21</v>
      </c>
      <c r="E8" s="18">
        <f>_xlfn.XLOOKUP(B8,'[1]Balance 2022'!$B$5:$B$50,'[1]Balance 2022'!$F$5:$F$50,0)</f>
        <v>48380523</v>
      </c>
      <c r="F8" s="19">
        <v>787511</v>
      </c>
      <c r="G8" s="19"/>
      <c r="H8" s="19"/>
      <c r="I8" s="19"/>
      <c r="J8" s="19">
        <v>18377636</v>
      </c>
      <c r="K8" s="19"/>
      <c r="L8" s="19">
        <v>0</v>
      </c>
      <c r="M8" s="19">
        <v>0</v>
      </c>
      <c r="N8" s="19"/>
      <c r="O8" s="19"/>
      <c r="P8" s="19"/>
      <c r="Q8" s="19"/>
      <c r="R8" s="20"/>
      <c r="S8" s="21">
        <f t="shared" si="2"/>
        <v>19165147</v>
      </c>
      <c r="T8" s="5"/>
    </row>
    <row r="9" spans="2:20" s="4" customFormat="1" ht="24" x14ac:dyDescent="0.2">
      <c r="B9" s="17">
        <v>14079</v>
      </c>
      <c r="C9" s="22" t="s">
        <v>24</v>
      </c>
      <c r="D9" s="17" t="s">
        <v>21</v>
      </c>
      <c r="E9" s="18">
        <f>_xlfn.XLOOKUP(B9,'[1]Balance 2022'!$B$5:$B$50,'[1]Balance 2022'!$F$5:$F$50,0)</f>
        <v>4814140</v>
      </c>
      <c r="F9" s="19">
        <v>15463639</v>
      </c>
      <c r="G9" s="19"/>
      <c r="H9" s="19"/>
      <c r="I9" s="19"/>
      <c r="J9" s="19">
        <v>0</v>
      </c>
      <c r="K9" s="19"/>
      <c r="L9" s="19">
        <v>0</v>
      </c>
      <c r="M9" s="19">
        <v>0</v>
      </c>
      <c r="N9" s="19"/>
      <c r="O9" s="19"/>
      <c r="P9" s="19"/>
      <c r="Q9" s="19"/>
      <c r="R9" s="20">
        <f t="shared" si="1"/>
        <v>0</v>
      </c>
      <c r="S9" s="21">
        <f t="shared" si="2"/>
        <v>15463639</v>
      </c>
      <c r="T9" s="5" t="e">
        <f>VLOOKUP(B9,#REF!,3,FALSE)</f>
        <v>#REF!</v>
      </c>
    </row>
    <row r="10" spans="2:20" s="4" customFormat="1" ht="24" x14ac:dyDescent="0.2">
      <c r="B10" s="17">
        <v>14080</v>
      </c>
      <c r="C10" s="22" t="s">
        <v>25</v>
      </c>
      <c r="D10" s="17" t="s">
        <v>21</v>
      </c>
      <c r="E10" s="18">
        <f>_xlfn.XLOOKUP(B10,'[1]Balance 2022'!$B$5:$B$50,'[1]Balance 2022'!$F$5:$F$50,0)</f>
        <v>38155937</v>
      </c>
      <c r="F10" s="19">
        <v>35863495</v>
      </c>
      <c r="G10" s="19"/>
      <c r="H10" s="19"/>
      <c r="I10" s="19"/>
      <c r="J10" s="19">
        <v>0</v>
      </c>
      <c r="K10" s="19"/>
      <c r="L10" s="19">
        <v>0</v>
      </c>
      <c r="M10" s="19">
        <v>24934988</v>
      </c>
      <c r="N10" s="19"/>
      <c r="O10" s="19"/>
      <c r="P10" s="19"/>
      <c r="Q10" s="19"/>
      <c r="R10" s="20">
        <f t="shared" si="1"/>
        <v>0</v>
      </c>
      <c r="S10" s="21">
        <f t="shared" si="2"/>
        <v>60798483</v>
      </c>
      <c r="T10" s="5" t="e">
        <f>VLOOKUP(B10,#REF!,3,FALSE)</f>
        <v>#REF!</v>
      </c>
    </row>
    <row r="11" spans="2:20" s="4" customFormat="1" ht="24" x14ac:dyDescent="0.2">
      <c r="B11" s="17">
        <v>14183</v>
      </c>
      <c r="C11" s="22" t="s">
        <v>26</v>
      </c>
      <c r="D11" s="17" t="s">
        <v>21</v>
      </c>
      <c r="E11" s="18">
        <f>_xlfn.XLOOKUP(B11,'[1]Balance 2022'!$B$5:$B$50,'[1]Balance 2022'!$F$5:$F$50,0)</f>
        <v>948528910.90799999</v>
      </c>
      <c r="F11" s="19">
        <v>83620869</v>
      </c>
      <c r="G11" s="19">
        <v>70926256</v>
      </c>
      <c r="H11" s="19">
        <v>16587007</v>
      </c>
      <c r="I11" s="19">
        <v>2050000</v>
      </c>
      <c r="J11" s="19">
        <v>129730948</v>
      </c>
      <c r="K11" s="19">
        <v>137632957</v>
      </c>
      <c r="L11" s="19">
        <v>37572707</v>
      </c>
      <c r="M11" s="19">
        <v>210318469</v>
      </c>
      <c r="N11" s="19">
        <v>14051399</v>
      </c>
      <c r="O11" s="19"/>
      <c r="P11" s="19"/>
      <c r="Q11" s="19"/>
      <c r="R11" s="20">
        <f t="shared" si="1"/>
        <v>0</v>
      </c>
      <c r="S11" s="21">
        <f t="shared" si="2"/>
        <v>702490612</v>
      </c>
      <c r="T11" s="5" t="e">
        <f>VLOOKUP(B11,#REF!,3,FALSE)</f>
        <v>#REF!</v>
      </c>
    </row>
    <row r="12" spans="2:20" s="4" customFormat="1" ht="16.5" customHeight="1" x14ac:dyDescent="0.2">
      <c r="B12" s="17">
        <v>14177</v>
      </c>
      <c r="C12" s="22" t="s">
        <v>27</v>
      </c>
      <c r="D12" s="17" t="s">
        <v>21</v>
      </c>
      <c r="E12" s="18">
        <f>_xlfn.XLOOKUP(B12,'[1]Balance 2022'!$B$5:$B$50,'[1]Balance 2022'!$F$5:$F$50,0)</f>
        <v>75974092.329999998</v>
      </c>
      <c r="F12" s="19">
        <v>11390090</v>
      </c>
      <c r="G12" s="19">
        <v>28623665</v>
      </c>
      <c r="H12" s="19">
        <v>24240083</v>
      </c>
      <c r="I12" s="19">
        <v>19553956</v>
      </c>
      <c r="J12" s="19">
        <v>20060097</v>
      </c>
      <c r="K12" s="19"/>
      <c r="L12" s="19">
        <v>0</v>
      </c>
      <c r="M12" s="19">
        <v>0</v>
      </c>
      <c r="N12" s="19"/>
      <c r="O12" s="19"/>
      <c r="P12" s="19"/>
      <c r="Q12" s="19"/>
      <c r="R12" s="20">
        <f t="shared" si="1"/>
        <v>0</v>
      </c>
      <c r="S12" s="21">
        <f t="shared" si="2"/>
        <v>103867891</v>
      </c>
      <c r="T12" s="5" t="e">
        <f>VLOOKUP(B12,#REF!,3,FALSE)</f>
        <v>#REF!</v>
      </c>
    </row>
    <row r="13" spans="2:20" s="4" customFormat="1" ht="24" x14ac:dyDescent="0.2">
      <c r="B13" s="17">
        <v>14151</v>
      </c>
      <c r="C13" s="22" t="s">
        <v>28</v>
      </c>
      <c r="D13" s="17" t="s">
        <v>29</v>
      </c>
      <c r="E13" s="18">
        <f>_xlfn.XLOOKUP(B13,'[1]Balance 2022'!$B$5:$B$50,'[1]Balance 2022'!$F$5:$F$50,0)</f>
        <v>1116284111</v>
      </c>
      <c r="F13" s="19">
        <v>230500562.84</v>
      </c>
      <c r="G13" s="19"/>
      <c r="H13" s="19">
        <v>722737455</v>
      </c>
      <c r="I13" s="19"/>
      <c r="J13" s="19">
        <v>0</v>
      </c>
      <c r="K13" s="19"/>
      <c r="L13" s="19">
        <v>0</v>
      </c>
      <c r="M13" s="19">
        <v>0</v>
      </c>
      <c r="N13" s="19">
        <v>44940906.955200002</v>
      </c>
      <c r="O13" s="19"/>
      <c r="P13" s="19"/>
      <c r="Q13" s="19"/>
      <c r="R13" s="20">
        <f t="shared" si="1"/>
        <v>0</v>
      </c>
      <c r="S13" s="21">
        <f t="shared" si="2"/>
        <v>998178924.79519999</v>
      </c>
      <c r="T13" s="5" t="e">
        <f>VLOOKUP(B13,#REF!,3,FALSE)</f>
        <v>#REF!</v>
      </c>
    </row>
    <row r="14" spans="2:20" s="4" customFormat="1" ht="24" x14ac:dyDescent="0.2">
      <c r="B14" s="17">
        <v>14412</v>
      </c>
      <c r="C14" s="22" t="s">
        <v>30</v>
      </c>
      <c r="D14" s="17" t="s">
        <v>21</v>
      </c>
      <c r="E14" s="18">
        <f>_xlfn.XLOOKUP(B14,'[1]Balance 2022'!$B$5:$B$50,'[1]Balance 2022'!$F$5:$F$50,0)</f>
        <v>105998690</v>
      </c>
      <c r="F14" s="19">
        <v>4675935</v>
      </c>
      <c r="G14" s="19"/>
      <c r="H14" s="19"/>
      <c r="I14" s="19"/>
      <c r="J14" s="19">
        <v>0</v>
      </c>
      <c r="K14" s="19">
        <v>894083</v>
      </c>
      <c r="L14" s="19">
        <v>0</v>
      </c>
      <c r="M14" s="19">
        <v>0</v>
      </c>
      <c r="N14" s="19"/>
      <c r="O14" s="19"/>
      <c r="P14" s="19"/>
      <c r="Q14" s="19"/>
      <c r="R14" s="20">
        <f t="shared" si="1"/>
        <v>0</v>
      </c>
      <c r="S14" s="21">
        <f t="shared" si="2"/>
        <v>5570018</v>
      </c>
      <c r="T14" s="5" t="e">
        <f>VLOOKUP(B14,#REF!,3,FALSE)</f>
        <v>#REF!</v>
      </c>
    </row>
    <row r="15" spans="2:20" s="4" customFormat="1" ht="13.5" customHeight="1" x14ac:dyDescent="0.2">
      <c r="B15" s="17">
        <v>14409</v>
      </c>
      <c r="C15" s="22" t="s">
        <v>31</v>
      </c>
      <c r="D15" s="17" t="s">
        <v>21</v>
      </c>
      <c r="E15" s="18">
        <f>_xlfn.XLOOKUP(B15,'[1]Balance 2022'!$B$5:$B$50,'[1]Balance 2022'!$F$5:$F$50,0)</f>
        <v>87589322</v>
      </c>
      <c r="F15" s="19">
        <v>15207862</v>
      </c>
      <c r="G15" s="19">
        <v>8202080</v>
      </c>
      <c r="H15" s="19"/>
      <c r="I15" s="19">
        <v>9151898</v>
      </c>
      <c r="J15" s="19">
        <v>14450439</v>
      </c>
      <c r="K15" s="19">
        <v>12753533</v>
      </c>
      <c r="L15" s="19">
        <v>11795327</v>
      </c>
      <c r="M15" s="19">
        <v>0</v>
      </c>
      <c r="N15" s="19">
        <v>15571419</v>
      </c>
      <c r="O15" s="19"/>
      <c r="P15" s="19"/>
      <c r="Q15" s="19"/>
      <c r="R15" s="20">
        <f t="shared" si="1"/>
        <v>0</v>
      </c>
      <c r="S15" s="21">
        <f t="shared" si="2"/>
        <v>87132558</v>
      </c>
      <c r="T15" s="5" t="e">
        <f>VLOOKUP(B15,#REF!,3,FALSE)</f>
        <v>#REF!</v>
      </c>
    </row>
    <row r="16" spans="2:20" s="4" customFormat="1" ht="24" x14ac:dyDescent="0.2">
      <c r="B16" s="17">
        <v>14410</v>
      </c>
      <c r="C16" s="22" t="s">
        <v>32</v>
      </c>
      <c r="D16" s="17" t="s">
        <v>21</v>
      </c>
      <c r="E16" s="18">
        <f>_xlfn.XLOOKUP(B16,'[1]Balance 2022'!$B$5:$B$50,'[1]Balance 2022'!$F$5:$F$50,0)</f>
        <v>25598120</v>
      </c>
      <c r="F16" s="19"/>
      <c r="G16" s="19">
        <v>10383323</v>
      </c>
      <c r="H16" s="19">
        <v>10148867</v>
      </c>
      <c r="I16" s="19"/>
      <c r="J16" s="19">
        <v>0</v>
      </c>
      <c r="K16" s="19"/>
      <c r="L16" s="19">
        <v>0</v>
      </c>
      <c r="M16" s="19">
        <v>0</v>
      </c>
      <c r="N16" s="19"/>
      <c r="O16" s="19"/>
      <c r="P16" s="19"/>
      <c r="Q16" s="19"/>
      <c r="R16" s="20">
        <f t="shared" si="1"/>
        <v>0</v>
      </c>
      <c r="S16" s="21">
        <f t="shared" si="2"/>
        <v>20532190</v>
      </c>
      <c r="T16" s="5" t="e">
        <f>VLOOKUP(B16,#REF!,3,FALSE)</f>
        <v>#REF!</v>
      </c>
    </row>
    <row r="17" spans="2:20" s="4" customFormat="1" ht="12.75" customHeight="1" x14ac:dyDescent="0.2">
      <c r="B17" s="17">
        <v>14414</v>
      </c>
      <c r="C17" s="22" t="s">
        <v>33</v>
      </c>
      <c r="D17" s="17" t="s">
        <v>21</v>
      </c>
      <c r="E17" s="18">
        <f>_xlfn.XLOOKUP(B17,'[1]Balance 2022'!$B$5:$B$50,'[1]Balance 2022'!$F$5:$F$50,0)</f>
        <v>71995203</v>
      </c>
      <c r="F17" s="19">
        <v>14840533</v>
      </c>
      <c r="G17" s="19"/>
      <c r="H17" s="19"/>
      <c r="I17" s="19">
        <v>914894</v>
      </c>
      <c r="J17" s="19">
        <v>0</v>
      </c>
      <c r="K17" s="19">
        <v>848607</v>
      </c>
      <c r="L17" s="19">
        <v>14484152</v>
      </c>
      <c r="M17" s="19">
        <v>12766850</v>
      </c>
      <c r="N17" s="19">
        <v>620627</v>
      </c>
      <c r="O17" s="19"/>
      <c r="P17" s="19"/>
      <c r="Q17" s="19"/>
      <c r="R17" s="20">
        <f t="shared" si="1"/>
        <v>0</v>
      </c>
      <c r="S17" s="21">
        <f t="shared" si="2"/>
        <v>44475663</v>
      </c>
      <c r="T17" s="5" t="e">
        <f>VLOOKUP(B17,#REF!,3,FALSE)</f>
        <v>#REF!</v>
      </c>
    </row>
    <row r="18" spans="2:20" s="4" customFormat="1" ht="24" x14ac:dyDescent="0.2">
      <c r="B18" s="17">
        <v>14413</v>
      </c>
      <c r="C18" s="22" t="s">
        <v>34</v>
      </c>
      <c r="D18" s="17" t="s">
        <v>21</v>
      </c>
      <c r="E18" s="18">
        <f>_xlfn.XLOOKUP(B18,'[1]Balance 2022'!$B$5:$B$50,'[1]Balance 2022'!$F$5:$F$50,0)</f>
        <v>3656057</v>
      </c>
      <c r="F18" s="19"/>
      <c r="G18" s="19"/>
      <c r="H18" s="19"/>
      <c r="I18" s="19"/>
      <c r="J18" s="19">
        <v>0</v>
      </c>
      <c r="K18" s="19"/>
      <c r="L18" s="19">
        <v>0</v>
      </c>
      <c r="M18" s="19">
        <v>0</v>
      </c>
      <c r="N18" s="19"/>
      <c r="O18" s="19"/>
      <c r="P18" s="19"/>
      <c r="Q18" s="19"/>
      <c r="R18" s="20">
        <f t="shared" si="1"/>
        <v>0</v>
      </c>
      <c r="S18" s="21">
        <f t="shared" si="2"/>
        <v>0</v>
      </c>
      <c r="T18" s="5" t="e">
        <f>VLOOKUP(B18,#REF!,3,FALSE)</f>
        <v>#REF!</v>
      </c>
    </row>
    <row r="19" spans="2:20" s="4" customFormat="1" ht="12" customHeight="1" x14ac:dyDescent="0.2">
      <c r="B19" s="17">
        <v>14408</v>
      </c>
      <c r="C19" s="22" t="s">
        <v>35</v>
      </c>
      <c r="D19" s="17" t="s">
        <v>21</v>
      </c>
      <c r="E19" s="18">
        <f>_xlfn.XLOOKUP(B19,'[1]Balance 2022'!$B$5:$B$50,'[1]Balance 2022'!$F$5:$F$50,0)</f>
        <v>26912620</v>
      </c>
      <c r="F19" s="19"/>
      <c r="G19" s="19"/>
      <c r="H19" s="19"/>
      <c r="I19" s="19"/>
      <c r="J19" s="19">
        <v>1175573</v>
      </c>
      <c r="K19" s="19"/>
      <c r="L19" s="19">
        <v>2193673</v>
      </c>
      <c r="M19" s="19">
        <v>0</v>
      </c>
      <c r="N19" s="19"/>
      <c r="O19" s="19"/>
      <c r="P19" s="19"/>
      <c r="Q19" s="19"/>
      <c r="R19" s="20">
        <f t="shared" si="1"/>
        <v>0</v>
      </c>
      <c r="S19" s="21">
        <f t="shared" si="2"/>
        <v>3369246</v>
      </c>
      <c r="T19" s="5" t="e">
        <f>VLOOKUP(B19,#REF!,3,FALSE)</f>
        <v>#REF!</v>
      </c>
    </row>
    <row r="20" spans="2:20" s="4" customFormat="1" ht="24" x14ac:dyDescent="0.2">
      <c r="B20" s="17" t="s">
        <v>36</v>
      </c>
      <c r="C20" s="22" t="s">
        <v>37</v>
      </c>
      <c r="D20" s="17" t="s">
        <v>21</v>
      </c>
      <c r="E20" s="18">
        <f>_xlfn.XLOOKUP(B20,'[1]Balance 2022'!$B$5:$B$50,'[1]Balance 2022'!$F$5:$F$50,0)</f>
        <v>394010955</v>
      </c>
      <c r="F20" s="19"/>
      <c r="G20" s="19">
        <v>32628342</v>
      </c>
      <c r="H20" s="19">
        <v>35199387</v>
      </c>
      <c r="I20" s="19">
        <v>14229636</v>
      </c>
      <c r="J20" s="19">
        <v>8170263</v>
      </c>
      <c r="K20" s="19">
        <v>14436835</v>
      </c>
      <c r="L20" s="19">
        <v>0</v>
      </c>
      <c r="M20" s="19">
        <v>45561984</v>
      </c>
      <c r="N20" s="19">
        <v>126176187</v>
      </c>
      <c r="O20" s="19"/>
      <c r="P20" s="19"/>
      <c r="Q20" s="19"/>
      <c r="R20" s="20">
        <f t="shared" si="1"/>
        <v>0</v>
      </c>
      <c r="S20" s="21">
        <f t="shared" si="2"/>
        <v>276402634</v>
      </c>
      <c r="T20" s="5" t="e">
        <f>+#REF!</f>
        <v>#REF!</v>
      </c>
    </row>
    <row r="21" spans="2:20" s="4" customFormat="1" ht="24" x14ac:dyDescent="0.2">
      <c r="B21" s="17" t="s">
        <v>38</v>
      </c>
      <c r="C21" s="22" t="s">
        <v>39</v>
      </c>
      <c r="D21" s="17" t="s">
        <v>21</v>
      </c>
      <c r="E21" s="18">
        <f>_xlfn.XLOOKUP(B21,'[1]Balance 2022'!$B$5:$B$50,'[1]Balance 2022'!$F$5:$F$50,0)</f>
        <v>224523186</v>
      </c>
      <c r="F21" s="19"/>
      <c r="G21" s="19">
        <v>18666955</v>
      </c>
      <c r="H21" s="19"/>
      <c r="I21" s="19"/>
      <c r="J21" s="19">
        <v>13707972</v>
      </c>
      <c r="K21" s="19"/>
      <c r="L21" s="19">
        <v>0</v>
      </c>
      <c r="M21" s="19">
        <v>34086304</v>
      </c>
      <c r="N21" s="19">
        <v>40940475</v>
      </c>
      <c r="O21" s="19"/>
      <c r="P21" s="19"/>
      <c r="Q21" s="19"/>
      <c r="R21" s="20">
        <f t="shared" si="1"/>
        <v>0</v>
      </c>
      <c r="S21" s="21">
        <f t="shared" si="2"/>
        <v>107401706</v>
      </c>
      <c r="T21" s="5" t="e">
        <f>+#REF!</f>
        <v>#REF!</v>
      </c>
    </row>
    <row r="22" spans="2:20" s="4" customFormat="1" ht="24" x14ac:dyDescent="0.2">
      <c r="B22" s="17" t="s">
        <v>40</v>
      </c>
      <c r="C22" s="22" t="s">
        <v>41</v>
      </c>
      <c r="D22" s="17" t="s">
        <v>21</v>
      </c>
      <c r="E22" s="18">
        <f>_xlfn.XLOOKUP(B22,'[1]Balance 2022'!$B$5:$B$50,'[1]Balance 2022'!$F$5:$F$50,0)</f>
        <v>35055041</v>
      </c>
      <c r="F22" s="19"/>
      <c r="G22" s="19"/>
      <c r="H22" s="19"/>
      <c r="I22" s="19"/>
      <c r="J22" s="19">
        <v>3795535</v>
      </c>
      <c r="K22" s="19"/>
      <c r="L22" s="19">
        <v>11248746</v>
      </c>
      <c r="M22" s="19">
        <v>8359886</v>
      </c>
      <c r="N22" s="19"/>
      <c r="O22" s="19"/>
      <c r="P22" s="19"/>
      <c r="Q22" s="19"/>
      <c r="R22" s="20">
        <f t="shared" si="1"/>
        <v>0</v>
      </c>
      <c r="S22" s="21">
        <f t="shared" si="2"/>
        <v>23404167</v>
      </c>
      <c r="T22" s="5" t="e">
        <f>VLOOKUP(B22,#REF!,3,FALSE)</f>
        <v>#REF!</v>
      </c>
    </row>
    <row r="23" spans="2:20" s="4" customFormat="1" ht="23.25" customHeight="1" x14ac:dyDescent="0.2">
      <c r="B23" s="17" t="s">
        <v>42</v>
      </c>
      <c r="C23" s="22" t="s">
        <v>43</v>
      </c>
      <c r="D23" s="17" t="s">
        <v>21</v>
      </c>
      <c r="E23" s="18">
        <f>_xlfn.XLOOKUP(B23,'[1]Balance 2022'!$B$5:$B$50,'[1]Balance 2022'!$F$5:$F$50,0)</f>
        <v>94789737</v>
      </c>
      <c r="F23" s="19">
        <v>19598864</v>
      </c>
      <c r="G23" s="19">
        <v>31664629</v>
      </c>
      <c r="H23" s="19"/>
      <c r="I23" s="19">
        <v>657883</v>
      </c>
      <c r="J23" s="19">
        <v>0</v>
      </c>
      <c r="K23" s="19"/>
      <c r="L23" s="19">
        <v>0</v>
      </c>
      <c r="M23" s="19">
        <v>67214902</v>
      </c>
      <c r="N23" s="19">
        <v>1375361</v>
      </c>
      <c r="O23" s="19"/>
      <c r="P23" s="19"/>
      <c r="Q23" s="19"/>
      <c r="R23" s="20">
        <f t="shared" si="1"/>
        <v>0</v>
      </c>
      <c r="S23" s="21">
        <f t="shared" si="2"/>
        <v>120511639</v>
      </c>
      <c r="T23" s="5" t="e">
        <f>+#REF!</f>
        <v>#REF!</v>
      </c>
    </row>
    <row r="24" spans="2:20" s="4" customFormat="1" ht="22.5" customHeight="1" x14ac:dyDescent="0.2">
      <c r="B24" s="17" t="s">
        <v>44</v>
      </c>
      <c r="C24" s="22" t="s">
        <v>45</v>
      </c>
      <c r="D24" s="17" t="s">
        <v>21</v>
      </c>
      <c r="E24" s="18">
        <f>_xlfn.XLOOKUP(B24,'[1]Balance 2022'!$B$5:$B$50,'[1]Balance 2022'!$F$5:$F$50,0)</f>
        <v>252741124</v>
      </c>
      <c r="F24" s="19"/>
      <c r="G24" s="19"/>
      <c r="H24" s="19"/>
      <c r="I24" s="19">
        <v>25085685</v>
      </c>
      <c r="J24" s="19">
        <v>39627096</v>
      </c>
      <c r="K24" s="19">
        <v>5032205</v>
      </c>
      <c r="L24" s="19">
        <v>9808909</v>
      </c>
      <c r="M24" s="19">
        <v>38799138</v>
      </c>
      <c r="N24" s="19">
        <v>32888533</v>
      </c>
      <c r="O24" s="19"/>
      <c r="P24" s="19"/>
      <c r="Q24" s="19"/>
      <c r="R24" s="20">
        <f t="shared" si="1"/>
        <v>0</v>
      </c>
      <c r="S24" s="21">
        <f t="shared" si="2"/>
        <v>151241566</v>
      </c>
      <c r="T24" s="5" t="e">
        <f>VLOOKUP(B24,#REF!,3,FALSE)</f>
        <v>#REF!</v>
      </c>
    </row>
    <row r="25" spans="2:20" s="4" customFormat="1" ht="36" x14ac:dyDescent="0.2">
      <c r="B25" s="17">
        <v>14452</v>
      </c>
      <c r="C25" s="22" t="s">
        <v>46</v>
      </c>
      <c r="D25" s="17" t="s">
        <v>21</v>
      </c>
      <c r="E25" s="18">
        <f>_xlfn.XLOOKUP(B25,'[1]Balance 2022'!$B$5:$B$50,'[1]Balance 2022'!$F$5:$F$50,0)</f>
        <v>99048241</v>
      </c>
      <c r="F25" s="19"/>
      <c r="G25" s="19"/>
      <c r="H25" s="19"/>
      <c r="I25" s="19"/>
      <c r="J25" s="19">
        <v>0</v>
      </c>
      <c r="K25" s="19"/>
      <c r="L25" s="19">
        <v>0</v>
      </c>
      <c r="M25" s="19">
        <v>57404558</v>
      </c>
      <c r="N25" s="19"/>
      <c r="O25" s="19"/>
      <c r="P25" s="19"/>
      <c r="Q25" s="19"/>
      <c r="R25" s="20">
        <f t="shared" si="1"/>
        <v>0</v>
      </c>
      <c r="S25" s="21">
        <f t="shared" si="2"/>
        <v>57404558</v>
      </c>
      <c r="T25" s="5" t="e">
        <f>VLOOKUP(B25,#REF!,3,FALSE)</f>
        <v>#REF!</v>
      </c>
    </row>
    <row r="26" spans="2:20" s="4" customFormat="1" ht="24" x14ac:dyDescent="0.2">
      <c r="B26" s="17">
        <v>14709</v>
      </c>
      <c r="C26" s="22" t="s">
        <v>47</v>
      </c>
      <c r="D26" s="17" t="s">
        <v>21</v>
      </c>
      <c r="E26" s="18">
        <f>_xlfn.XLOOKUP(B26,'[1]Balance 2022'!$B$5:$B$50,'[1]Balance 2022'!$F$5:$F$50,0)</f>
        <v>250115629</v>
      </c>
      <c r="F26" s="19"/>
      <c r="G26" s="19"/>
      <c r="H26" s="19"/>
      <c r="I26" s="19"/>
      <c r="J26" s="19">
        <v>0</v>
      </c>
      <c r="K26" s="19"/>
      <c r="L26" s="19">
        <v>0</v>
      </c>
      <c r="M26" s="19">
        <v>0</v>
      </c>
      <c r="N26" s="19"/>
      <c r="O26" s="19"/>
      <c r="P26" s="19"/>
      <c r="Q26" s="19"/>
      <c r="R26" s="20"/>
      <c r="S26" s="21">
        <f t="shared" si="2"/>
        <v>0</v>
      </c>
      <c r="T26" s="5"/>
    </row>
    <row r="27" spans="2:20" s="4" customFormat="1" ht="24" x14ac:dyDescent="0.2">
      <c r="B27" s="17">
        <v>14411</v>
      </c>
      <c r="C27" s="22" t="s">
        <v>48</v>
      </c>
      <c r="D27" s="17" t="s">
        <v>21</v>
      </c>
      <c r="E27" s="18">
        <f>_xlfn.XLOOKUP(B27,'[1]Balance 2022'!$B$5:$B$50,'[1]Balance 2022'!$F$5:$F$50,0)</f>
        <v>21823526</v>
      </c>
      <c r="F27" s="23">
        <v>2241233</v>
      </c>
      <c r="G27" s="19">
        <v>6672609</v>
      </c>
      <c r="H27" s="19">
        <v>6095288</v>
      </c>
      <c r="I27" s="23">
        <v>18398775</v>
      </c>
      <c r="J27" s="19">
        <v>0</v>
      </c>
      <c r="K27" s="19"/>
      <c r="L27" s="19">
        <v>0</v>
      </c>
      <c r="M27" s="19">
        <v>24337747</v>
      </c>
      <c r="N27" s="19"/>
      <c r="O27" s="19"/>
      <c r="P27" s="19"/>
      <c r="Q27" s="19"/>
      <c r="R27" s="20"/>
      <c r="S27" s="21"/>
      <c r="T27" s="5"/>
    </row>
    <row r="28" spans="2:20" s="4" customFormat="1" ht="24" x14ac:dyDescent="0.2">
      <c r="B28" s="17">
        <v>6810</v>
      </c>
      <c r="C28" s="22" t="s">
        <v>49</v>
      </c>
      <c r="D28" s="17" t="s">
        <v>21</v>
      </c>
      <c r="E28" s="18">
        <f>_xlfn.XLOOKUP(B28,'[1]Balance 2022'!$B$5:$B$50,'[1]Balance 2022'!$F$5:$F$50,0)</f>
        <v>251714932</v>
      </c>
      <c r="F28" s="19">
        <v>16730088</v>
      </c>
      <c r="G28" s="19"/>
      <c r="H28" s="19">
        <v>18935339</v>
      </c>
      <c r="I28" s="19">
        <v>15327643</v>
      </c>
      <c r="J28" s="19">
        <v>47258542</v>
      </c>
      <c r="K28" s="19"/>
      <c r="L28" s="19">
        <v>19733919</v>
      </c>
      <c r="M28" s="19"/>
      <c r="N28" s="19">
        <v>10259123</v>
      </c>
      <c r="O28" s="19"/>
      <c r="P28" s="19"/>
      <c r="Q28" s="19"/>
      <c r="R28" s="20"/>
      <c r="S28" s="21"/>
      <c r="T28" s="5"/>
    </row>
    <row r="29" spans="2:20" s="4" customFormat="1" ht="24" x14ac:dyDescent="0.2">
      <c r="B29" s="17">
        <v>14944</v>
      </c>
      <c r="C29" s="22" t="s">
        <v>50</v>
      </c>
      <c r="D29" s="17" t="s">
        <v>21</v>
      </c>
      <c r="E29" s="18">
        <f>_xlfn.XLOOKUP(B29,'[1]Balance 2022'!$B$5:$B$50,'[1]Balance 2022'!$F$5:$F$50,0)</f>
        <v>3664430</v>
      </c>
      <c r="F29" s="19"/>
      <c r="G29" s="19"/>
      <c r="H29" s="19"/>
      <c r="I29" s="19"/>
      <c r="J29" s="19"/>
      <c r="K29" s="19"/>
      <c r="L29" s="19">
        <v>55340045</v>
      </c>
      <c r="M29" s="19"/>
      <c r="N29" s="19"/>
      <c r="O29" s="19"/>
      <c r="P29" s="19"/>
      <c r="Q29" s="19"/>
      <c r="R29" s="20"/>
      <c r="S29" s="21"/>
      <c r="T29" s="5"/>
    </row>
    <row r="30" spans="2:20" s="4" customFormat="1" ht="24" x14ac:dyDescent="0.2">
      <c r="B30" s="17">
        <v>14746</v>
      </c>
      <c r="C30" s="22" t="s">
        <v>51</v>
      </c>
      <c r="D30" s="17" t="s">
        <v>21</v>
      </c>
      <c r="E30" s="18">
        <f>_xlfn.XLOOKUP(B30,'[1]Balance 2022'!$B$5:$B$50,'[1]Balance 2022'!$F$5:$F$50,0)</f>
        <v>55263745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21"/>
      <c r="T30" s="5"/>
    </row>
    <row r="31" spans="2:20" s="4" customFormat="1" ht="24" x14ac:dyDescent="0.2">
      <c r="B31" s="17">
        <v>14915</v>
      </c>
      <c r="C31" s="22" t="s">
        <v>52</v>
      </c>
      <c r="D31" s="17" t="s">
        <v>21</v>
      </c>
      <c r="E31" s="18">
        <f>_xlfn.XLOOKUP(B31,'[1]Balance 2022'!$B$5:$B$50,'[1]Balance 2022'!$F$5:$F$50,0)</f>
        <v>50000000</v>
      </c>
      <c r="F31" s="23"/>
      <c r="G31" s="19"/>
      <c r="H31" s="19"/>
      <c r="I31" s="23">
        <v>8011099</v>
      </c>
      <c r="J31" s="19"/>
      <c r="K31" s="19">
        <v>20437118</v>
      </c>
      <c r="L31" s="19">
        <v>0</v>
      </c>
      <c r="M31" s="19"/>
      <c r="N31" s="19"/>
      <c r="O31" s="19"/>
      <c r="P31" s="19"/>
      <c r="Q31" s="19"/>
      <c r="R31" s="20"/>
      <c r="S31" s="24">
        <f>SUM(F31:Q31)</f>
        <v>28448217</v>
      </c>
      <c r="T31" s="5" t="e">
        <f>VLOOKUP(B31,#REF!,3,FALSE)</f>
        <v>#REF!</v>
      </c>
    </row>
    <row r="32" spans="2:20" s="4" customFormat="1" ht="12" x14ac:dyDescent="0.2">
      <c r="B32" s="11" t="s">
        <v>53</v>
      </c>
      <c r="C32" s="11"/>
      <c r="D32" s="11"/>
      <c r="E32" s="11"/>
      <c r="F32" s="12">
        <f t="shared" ref="F32:Q32" si="3">SUM(F33:F44)</f>
        <v>29456311</v>
      </c>
      <c r="G32" s="12">
        <f t="shared" si="3"/>
        <v>128445392</v>
      </c>
      <c r="H32" s="12">
        <f t="shared" si="3"/>
        <v>124981685</v>
      </c>
      <c r="I32" s="12">
        <f t="shared" si="3"/>
        <v>50063308</v>
      </c>
      <c r="J32" s="12">
        <f t="shared" si="3"/>
        <v>115751088</v>
      </c>
      <c r="K32" s="12">
        <f t="shared" si="3"/>
        <v>21827620</v>
      </c>
      <c r="L32" s="12">
        <f t="shared" si="3"/>
        <v>55948666</v>
      </c>
      <c r="M32" s="12">
        <f t="shared" si="3"/>
        <v>1940330</v>
      </c>
      <c r="N32" s="12">
        <f t="shared" si="3"/>
        <v>32258081</v>
      </c>
      <c r="O32" s="12">
        <f t="shared" si="3"/>
        <v>0</v>
      </c>
      <c r="P32" s="12">
        <f t="shared" si="3"/>
        <v>0</v>
      </c>
      <c r="Q32" s="12">
        <f t="shared" si="3"/>
        <v>0</v>
      </c>
      <c r="R32" s="20">
        <f t="shared" si="1"/>
        <v>0</v>
      </c>
      <c r="S32" s="21"/>
      <c r="T32" s="5" t="e">
        <f>VLOOKUP(B32,#REF!,3,FALSE)</f>
        <v>#REF!</v>
      </c>
    </row>
    <row r="33" spans="2:20" s="4" customFormat="1" ht="12.75" customHeight="1" x14ac:dyDescent="0.2">
      <c r="B33" s="17" t="s">
        <v>54</v>
      </c>
      <c r="C33" s="22" t="s">
        <v>55</v>
      </c>
      <c r="D33" s="17" t="s">
        <v>21</v>
      </c>
      <c r="E33" s="18"/>
      <c r="F33" s="19">
        <v>13291606</v>
      </c>
      <c r="G33" s="19"/>
      <c r="H33" s="19"/>
      <c r="I33" s="19"/>
      <c r="J33" s="19">
        <v>0</v>
      </c>
      <c r="K33" s="19"/>
      <c r="L33" s="19">
        <v>0</v>
      </c>
      <c r="M33" s="19">
        <v>1940330</v>
      </c>
      <c r="N33" s="19"/>
      <c r="O33" s="19"/>
      <c r="P33" s="19"/>
      <c r="Q33" s="19"/>
      <c r="R33" s="20">
        <f t="shared" si="1"/>
        <v>0</v>
      </c>
      <c r="S33" s="21">
        <f t="shared" si="2"/>
        <v>15231936</v>
      </c>
      <c r="T33" s="5" t="e">
        <f>VLOOKUP(B33,#REF!,3,FALSE)</f>
        <v>#REF!</v>
      </c>
    </row>
    <row r="34" spans="2:20" s="4" customFormat="1" ht="12.75" customHeight="1" x14ac:dyDescent="0.2">
      <c r="B34" s="17" t="s">
        <v>54</v>
      </c>
      <c r="C34" s="22" t="s">
        <v>56</v>
      </c>
      <c r="D34" s="17" t="s">
        <v>21</v>
      </c>
      <c r="E34" s="18"/>
      <c r="F34" s="19"/>
      <c r="G34" s="19"/>
      <c r="H34" s="19"/>
      <c r="I34" s="19"/>
      <c r="J34" s="19"/>
      <c r="K34" s="19"/>
      <c r="L34" s="19"/>
      <c r="M34" s="19"/>
      <c r="N34" s="19">
        <v>5999450</v>
      </c>
      <c r="O34" s="19"/>
      <c r="P34" s="19"/>
      <c r="Q34" s="19"/>
      <c r="R34" s="20"/>
      <c r="S34" s="21"/>
      <c r="T34" s="5"/>
    </row>
    <row r="35" spans="2:20" s="4" customFormat="1" ht="24" x14ac:dyDescent="0.2">
      <c r="B35" s="17">
        <v>12494</v>
      </c>
      <c r="C35" s="22" t="s">
        <v>57</v>
      </c>
      <c r="D35" s="17" t="s">
        <v>21</v>
      </c>
      <c r="E35" s="18"/>
      <c r="F35" s="19"/>
      <c r="G35" s="19">
        <v>3690295</v>
      </c>
      <c r="H35" s="19"/>
      <c r="I35" s="19"/>
      <c r="J35" s="19"/>
      <c r="K35" s="19"/>
      <c r="L35" s="19">
        <v>0</v>
      </c>
      <c r="M35" s="19"/>
      <c r="N35" s="19"/>
      <c r="O35" s="19"/>
      <c r="P35" s="19"/>
      <c r="Q35" s="19"/>
      <c r="R35" s="20"/>
      <c r="S35" s="21">
        <f t="shared" si="2"/>
        <v>3690295</v>
      </c>
      <c r="T35" s="5"/>
    </row>
    <row r="36" spans="2:20" s="4" customFormat="1" ht="24" x14ac:dyDescent="0.2">
      <c r="B36" s="17">
        <v>12498</v>
      </c>
      <c r="C36" s="22" t="s">
        <v>58</v>
      </c>
      <c r="D36" s="17" t="s">
        <v>21</v>
      </c>
      <c r="E36" s="18"/>
      <c r="F36" s="19"/>
      <c r="G36" s="19"/>
      <c r="H36" s="19"/>
      <c r="I36" s="19"/>
      <c r="J36" s="19">
        <v>7958846</v>
      </c>
      <c r="K36" s="19"/>
      <c r="L36" s="19">
        <v>0</v>
      </c>
      <c r="M36" s="19"/>
      <c r="N36" s="19"/>
      <c r="O36" s="19"/>
      <c r="P36" s="19"/>
      <c r="Q36" s="19"/>
      <c r="R36" s="20"/>
      <c r="S36" s="21">
        <f t="shared" si="2"/>
        <v>7958846</v>
      </c>
      <c r="T36" s="5"/>
    </row>
    <row r="37" spans="2:20" s="4" customFormat="1" ht="24" x14ac:dyDescent="0.2">
      <c r="B37" s="17">
        <v>13923</v>
      </c>
      <c r="C37" s="22" t="s">
        <v>59</v>
      </c>
      <c r="D37" s="17" t="s">
        <v>21</v>
      </c>
      <c r="E37" s="18"/>
      <c r="F37" s="19"/>
      <c r="G37" s="19"/>
      <c r="H37" s="19">
        <v>2466111</v>
      </c>
      <c r="I37" s="19"/>
      <c r="J37" s="19"/>
      <c r="K37" s="19"/>
      <c r="L37" s="19">
        <v>0</v>
      </c>
      <c r="M37" s="19"/>
      <c r="N37" s="19">
        <v>5016176</v>
      </c>
      <c r="O37" s="19"/>
      <c r="P37" s="19"/>
      <c r="Q37" s="19"/>
      <c r="R37" s="20"/>
      <c r="S37" s="21">
        <f t="shared" si="2"/>
        <v>7482287</v>
      </c>
      <c r="T37" s="5" t="e">
        <f>VLOOKUP(B37,#REF!,3,FALSE)</f>
        <v>#REF!</v>
      </c>
    </row>
    <row r="38" spans="2:20" s="4" customFormat="1" ht="24" x14ac:dyDescent="0.2">
      <c r="B38" s="17">
        <v>14783</v>
      </c>
      <c r="C38" s="22" t="s">
        <v>60</v>
      </c>
      <c r="D38" s="17" t="s">
        <v>21</v>
      </c>
      <c r="E38" s="18"/>
      <c r="F38" s="19"/>
      <c r="G38" s="19">
        <v>14704045</v>
      </c>
      <c r="H38" s="19">
        <v>63833751</v>
      </c>
      <c r="I38" s="19"/>
      <c r="J38" s="19"/>
      <c r="K38" s="19"/>
      <c r="L38" s="19">
        <v>0</v>
      </c>
      <c r="M38" s="19"/>
      <c r="N38" s="19"/>
      <c r="O38" s="19"/>
      <c r="P38" s="19"/>
      <c r="Q38" s="19"/>
      <c r="R38" s="20"/>
      <c r="S38" s="21">
        <f t="shared" si="2"/>
        <v>78537796</v>
      </c>
      <c r="T38" s="5"/>
    </row>
    <row r="39" spans="2:20" s="4" customFormat="1" ht="24" x14ac:dyDescent="0.2">
      <c r="B39" s="17">
        <v>14764</v>
      </c>
      <c r="C39" s="22" t="s">
        <v>61</v>
      </c>
      <c r="D39" s="17" t="s">
        <v>21</v>
      </c>
      <c r="E39" s="18"/>
      <c r="F39" s="19"/>
      <c r="G39" s="19">
        <v>42910646</v>
      </c>
      <c r="H39" s="19"/>
      <c r="I39" s="19"/>
      <c r="J39" s="19"/>
      <c r="K39" s="19"/>
      <c r="L39" s="19">
        <v>18390001</v>
      </c>
      <c r="M39" s="19"/>
      <c r="N39" s="19"/>
      <c r="O39" s="19"/>
      <c r="P39" s="19"/>
      <c r="Q39" s="19"/>
      <c r="R39" s="20"/>
      <c r="S39" s="21">
        <f t="shared" si="2"/>
        <v>61300647</v>
      </c>
      <c r="T39" s="5"/>
    </row>
    <row r="40" spans="2:20" s="4" customFormat="1" ht="24" x14ac:dyDescent="0.2">
      <c r="B40" s="17">
        <v>14796</v>
      </c>
      <c r="C40" s="22" t="s">
        <v>62</v>
      </c>
      <c r="D40" s="17" t="s">
        <v>21</v>
      </c>
      <c r="E40" s="18"/>
      <c r="F40" s="19">
        <v>16164705</v>
      </c>
      <c r="G40" s="19">
        <v>67140406</v>
      </c>
      <c r="H40" s="19">
        <v>58681823</v>
      </c>
      <c r="I40" s="19">
        <v>16854958</v>
      </c>
      <c r="J40" s="19">
        <v>34331151</v>
      </c>
      <c r="K40" s="19"/>
      <c r="L40" s="19">
        <v>32090825</v>
      </c>
      <c r="M40" s="19"/>
      <c r="N40" s="19">
        <v>21242455</v>
      </c>
      <c r="O40" s="19"/>
      <c r="P40" s="19"/>
      <c r="Q40" s="19"/>
      <c r="R40" s="20"/>
      <c r="S40" s="21">
        <f t="shared" si="2"/>
        <v>246506323</v>
      </c>
      <c r="T40" s="5"/>
    </row>
    <row r="41" spans="2:20" s="4" customFormat="1" ht="24" x14ac:dyDescent="0.2">
      <c r="B41" s="17">
        <v>14784</v>
      </c>
      <c r="C41" s="22" t="s">
        <v>63</v>
      </c>
      <c r="D41" s="17" t="s">
        <v>21</v>
      </c>
      <c r="E41" s="18"/>
      <c r="F41" s="19"/>
      <c r="G41" s="19"/>
      <c r="H41" s="19"/>
      <c r="I41" s="19">
        <v>17779598</v>
      </c>
      <c r="J41" s="19"/>
      <c r="K41" s="19">
        <v>21827620</v>
      </c>
      <c r="L41" s="19">
        <v>0</v>
      </c>
      <c r="M41" s="19"/>
      <c r="N41" s="19"/>
      <c r="O41" s="19"/>
      <c r="P41" s="19"/>
      <c r="Q41" s="19"/>
      <c r="R41" s="20"/>
      <c r="S41" s="21">
        <f t="shared" si="2"/>
        <v>39607218</v>
      </c>
      <c r="T41" s="5"/>
    </row>
    <row r="42" spans="2:20" s="4" customFormat="1" ht="24" x14ac:dyDescent="0.2">
      <c r="B42" s="17">
        <v>14763</v>
      </c>
      <c r="C42" s="22" t="s">
        <v>64</v>
      </c>
      <c r="D42" s="17" t="s">
        <v>21</v>
      </c>
      <c r="E42" s="18"/>
      <c r="F42" s="19"/>
      <c r="G42" s="19"/>
      <c r="H42" s="19"/>
      <c r="I42" s="19"/>
      <c r="J42" s="19">
        <v>73461091</v>
      </c>
      <c r="K42" s="19"/>
      <c r="L42" s="19">
        <v>5467840</v>
      </c>
      <c r="M42" s="19"/>
      <c r="N42" s="19"/>
      <c r="O42" s="19"/>
      <c r="P42" s="19"/>
      <c r="Q42" s="19"/>
      <c r="R42" s="20"/>
      <c r="S42" s="21">
        <f t="shared" si="2"/>
        <v>78928931</v>
      </c>
      <c r="T42" s="5"/>
    </row>
    <row r="43" spans="2:20" s="4" customFormat="1" ht="24" x14ac:dyDescent="0.2">
      <c r="B43" s="17">
        <v>14939</v>
      </c>
      <c r="C43" s="22" t="s">
        <v>65</v>
      </c>
      <c r="D43" s="17" t="s">
        <v>21</v>
      </c>
      <c r="E43" s="18"/>
      <c r="F43" s="19"/>
      <c r="G43" s="19"/>
      <c r="H43" s="19"/>
      <c r="I43" s="19">
        <v>15428752</v>
      </c>
      <c r="J43" s="19"/>
      <c r="K43" s="19"/>
      <c r="L43" s="19">
        <v>0</v>
      </c>
      <c r="M43" s="19"/>
      <c r="N43" s="19"/>
      <c r="O43" s="19"/>
      <c r="P43" s="19"/>
      <c r="Q43" s="19"/>
      <c r="R43" s="20"/>
      <c r="S43" s="21">
        <f t="shared" si="2"/>
        <v>15428752</v>
      </c>
      <c r="T43" s="5"/>
    </row>
    <row r="44" spans="2:20" s="4" customFormat="1" ht="9" hidden="1" customHeight="1" x14ac:dyDescent="0.2">
      <c r="B44" s="17" t="s">
        <v>54</v>
      </c>
      <c r="C44" s="22" t="s">
        <v>66</v>
      </c>
      <c r="D44" s="17" t="s">
        <v>21</v>
      </c>
      <c r="E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>
        <f t="shared" si="1"/>
        <v>0</v>
      </c>
      <c r="S44" s="21">
        <f>SUM(F44:Q44)</f>
        <v>0</v>
      </c>
      <c r="T44" s="5" t="e">
        <f>VLOOKUP(B44,#REF!,3,FALSE)</f>
        <v>#REF!</v>
      </c>
    </row>
    <row r="45" spans="2:20" s="4" customFormat="1" ht="12" x14ac:dyDescent="0.2">
      <c r="B45" s="25" t="s">
        <v>67</v>
      </c>
      <c r="C45" s="25"/>
      <c r="D45" s="25"/>
      <c r="E45" s="26">
        <f>SUM(E4:E31)</f>
        <v>5565986471.2379999</v>
      </c>
      <c r="F45" s="27">
        <f t="shared" ref="F45:Q45" si="4">SUM(F4:F32)</f>
        <v>480376992.84000003</v>
      </c>
      <c r="G45" s="27">
        <f t="shared" si="4"/>
        <v>336213251</v>
      </c>
      <c r="H45" s="27">
        <f t="shared" si="4"/>
        <v>958925111</v>
      </c>
      <c r="I45" s="27">
        <f t="shared" si="4"/>
        <v>163444777</v>
      </c>
      <c r="J45" s="27">
        <f t="shared" si="4"/>
        <v>412105189</v>
      </c>
      <c r="K45" s="27">
        <f t="shared" si="4"/>
        <v>213862958</v>
      </c>
      <c r="L45" s="27">
        <f t="shared" si="4"/>
        <v>218126144</v>
      </c>
      <c r="M45" s="27">
        <f t="shared" si="4"/>
        <v>1618083524.3699999</v>
      </c>
      <c r="N45" s="27">
        <f t="shared" si="4"/>
        <v>319082111.95520002</v>
      </c>
      <c r="O45" s="27">
        <f t="shared" si="4"/>
        <v>0</v>
      </c>
      <c r="P45" s="27">
        <f t="shared" si="4"/>
        <v>0</v>
      </c>
      <c r="Q45" s="27">
        <f t="shared" si="4"/>
        <v>0</v>
      </c>
      <c r="R45" s="28"/>
      <c r="S45" s="21">
        <f>SUM(F45:Q45)</f>
        <v>4720220059.1652002</v>
      </c>
      <c r="T45" s="5"/>
    </row>
    <row r="46" spans="2:20" s="4" customFormat="1" ht="15" customHeight="1" x14ac:dyDescent="0.2">
      <c r="B46" s="29" t="s">
        <v>68</v>
      </c>
      <c r="C46" s="30"/>
      <c r="D46" s="30"/>
      <c r="E46" s="31"/>
      <c r="F46" s="32">
        <f>+F45+G45+H45</f>
        <v>1775515354.8400002</v>
      </c>
      <c r="G46" s="33"/>
      <c r="H46" s="34"/>
      <c r="I46" s="32">
        <f>+I45+J45+K45</f>
        <v>789412924</v>
      </c>
      <c r="J46" s="33"/>
      <c r="K46" s="34"/>
      <c r="L46" s="32">
        <f>+L45+M45+N45</f>
        <v>2155291780.3252001</v>
      </c>
      <c r="M46" s="33"/>
      <c r="N46" s="34"/>
      <c r="O46" s="32">
        <f>+O45+P45+Q45</f>
        <v>0</v>
      </c>
      <c r="P46" s="33"/>
      <c r="Q46" s="34"/>
      <c r="R46" s="35"/>
      <c r="S46" s="21">
        <f t="shared" ref="S46:S47" si="5">SUM(F46:Q46)</f>
        <v>4720220059.1652002</v>
      </c>
      <c r="T46" s="5"/>
    </row>
    <row r="47" spans="2:20" ht="15.75" hidden="1" customHeight="1" x14ac:dyDescent="0.25">
      <c r="B47" s="36" t="s">
        <v>68</v>
      </c>
      <c r="C47" s="37"/>
      <c r="D47" s="37"/>
      <c r="E47" s="38"/>
      <c r="F47" s="39"/>
      <c r="G47" s="39"/>
      <c r="H47" s="39"/>
      <c r="I47" s="39"/>
      <c r="J47" s="39"/>
      <c r="K47" s="39"/>
      <c r="L47" s="40"/>
      <c r="M47" s="40"/>
      <c r="N47" s="40"/>
      <c r="S47" s="21">
        <f t="shared" si="5"/>
        <v>0</v>
      </c>
    </row>
    <row r="48" spans="2:20" ht="15.75" customHeight="1" x14ac:dyDescent="0.25">
      <c r="B48" s="43" t="s">
        <v>69</v>
      </c>
      <c r="C48" s="43"/>
      <c r="D48" s="43"/>
      <c r="E48" s="43"/>
      <c r="F48" s="44">
        <f>+F46+I46+L46</f>
        <v>4720220059.1652002</v>
      </c>
      <c r="G48" s="45"/>
      <c r="H48" s="45"/>
      <c r="I48" s="45"/>
      <c r="J48" s="45"/>
      <c r="K48" s="45"/>
      <c r="L48" s="45"/>
      <c r="M48" s="45"/>
      <c r="N48" s="45"/>
      <c r="S48" s="21"/>
    </row>
    <row r="49" spans="1:20" ht="15.75" customHeight="1" x14ac:dyDescent="0.25">
      <c r="B49" s="46" t="s">
        <v>70</v>
      </c>
      <c r="C49" s="39"/>
      <c r="E49" s="39"/>
      <c r="F49" s="39"/>
      <c r="G49" s="39"/>
      <c r="H49" s="39"/>
      <c r="I49" s="39"/>
      <c r="J49" s="39"/>
      <c r="K49" s="39"/>
      <c r="L49" s="40"/>
      <c r="M49" s="40"/>
      <c r="N49" s="40"/>
      <c r="S49" s="21"/>
    </row>
    <row r="50" spans="1:20" ht="18.75" x14ac:dyDescent="0.25">
      <c r="C50" s="47" t="s">
        <v>71</v>
      </c>
      <c r="I50" s="47"/>
      <c r="J50" s="49" t="s">
        <v>72</v>
      </c>
      <c r="K50" s="49"/>
      <c r="L50" s="49"/>
      <c r="S50" s="50"/>
    </row>
    <row r="51" spans="1:20" ht="18.75" x14ac:dyDescent="0.25">
      <c r="C51" s="47"/>
      <c r="I51" s="47"/>
      <c r="J51" s="47"/>
      <c r="K51" s="47"/>
      <c r="L51" s="47"/>
      <c r="S51" s="50"/>
    </row>
    <row r="52" spans="1:20" ht="18.75" x14ac:dyDescent="0.25">
      <c r="C52" s="47"/>
      <c r="I52" s="47"/>
      <c r="J52" s="47"/>
      <c r="K52" s="47"/>
      <c r="L52" s="47"/>
      <c r="S52" s="50"/>
    </row>
    <row r="53" spans="1:20" ht="18" customHeight="1" x14ac:dyDescent="0.25">
      <c r="C53" s="51"/>
      <c r="I53" s="47"/>
      <c r="J53" s="51"/>
      <c r="K53" s="51"/>
      <c r="L53" s="52"/>
      <c r="S53" s="50"/>
    </row>
    <row r="54" spans="1:20" ht="20.25" customHeight="1" x14ac:dyDescent="0.25">
      <c r="C54" s="53" t="s">
        <v>73</v>
      </c>
      <c r="I54" s="53"/>
      <c r="J54" s="54" t="s">
        <v>74</v>
      </c>
      <c r="K54" s="54"/>
      <c r="L54" s="54"/>
    </row>
    <row r="55" spans="1:20" ht="20.25" customHeight="1" x14ac:dyDescent="0.25">
      <c r="C55" s="55" t="s">
        <v>75</v>
      </c>
      <c r="I55" s="55"/>
      <c r="J55" s="56" t="s">
        <v>76</v>
      </c>
      <c r="K55" s="56"/>
      <c r="L55" s="56"/>
      <c r="S55" s="57"/>
    </row>
    <row r="56" spans="1:20" s="41" customFormat="1" x14ac:dyDescent="0.25">
      <c r="A56"/>
      <c r="B56" s="39"/>
      <c r="C56" s="58"/>
      <c r="D56" s="39"/>
      <c r="E56" s="48"/>
      <c r="G56"/>
      <c r="H56"/>
      <c r="J56"/>
      <c r="K56"/>
      <c r="S56"/>
      <c r="T56" s="42"/>
    </row>
    <row r="57" spans="1:20" s="41" customFormat="1" x14ac:dyDescent="0.25">
      <c r="A57"/>
      <c r="B57" s="39"/>
      <c r="C57" s="58"/>
      <c r="D57" s="39"/>
      <c r="E57" s="48"/>
      <c r="G57" s="59"/>
      <c r="H57" s="59"/>
      <c r="I57" s="59"/>
      <c r="S57"/>
      <c r="T57" s="42"/>
    </row>
    <row r="58" spans="1:20" s="41" customFormat="1" x14ac:dyDescent="0.25">
      <c r="A58"/>
      <c r="B58" s="39"/>
      <c r="C58" s="58"/>
      <c r="D58" s="39"/>
      <c r="E58" s="48"/>
      <c r="F58" s="41">
        <v>30317682</v>
      </c>
      <c r="G58" s="59"/>
      <c r="H58" s="59"/>
      <c r="I58" s="59"/>
      <c r="L58" s="60"/>
      <c r="S58"/>
      <c r="T58" s="42"/>
    </row>
    <row r="59" spans="1:20" x14ac:dyDescent="0.25">
      <c r="F59" s="61">
        <f>+F58-F45</f>
        <v>-450059310.84000003</v>
      </c>
      <c r="G59"/>
      <c r="H59"/>
      <c r="I59" s="61"/>
      <c r="J59"/>
      <c r="K59"/>
    </row>
    <row r="60" spans="1:20" x14ac:dyDescent="0.25">
      <c r="F60" s="41">
        <v>132807569</v>
      </c>
      <c r="G60" s="50">
        <f>+F60-I45</f>
        <v>-30637208</v>
      </c>
      <c r="H60"/>
      <c r="J60"/>
      <c r="K60"/>
    </row>
    <row r="61" spans="1:20" x14ac:dyDescent="0.25">
      <c r="F61" s="41">
        <v>110807891</v>
      </c>
      <c r="G61" s="50">
        <f>+F61-J45</f>
        <v>-301297298</v>
      </c>
      <c r="H61"/>
      <c r="J61"/>
      <c r="K61"/>
    </row>
    <row r="62" spans="1:20" x14ac:dyDescent="0.25">
      <c r="F62" s="41">
        <v>143880850</v>
      </c>
      <c r="G62" s="61">
        <f>+F62-K45</f>
        <v>-69982108</v>
      </c>
    </row>
  </sheetData>
  <mergeCells count="19">
    <mergeCell ref="G58:I58"/>
    <mergeCell ref="B48:E48"/>
    <mergeCell ref="F48:N48"/>
    <mergeCell ref="J50:L50"/>
    <mergeCell ref="J54:L54"/>
    <mergeCell ref="J55:L55"/>
    <mergeCell ref="G57:I57"/>
    <mergeCell ref="B46:E46"/>
    <mergeCell ref="F46:H46"/>
    <mergeCell ref="I46:K46"/>
    <mergeCell ref="L46:N46"/>
    <mergeCell ref="O46:Q46"/>
    <mergeCell ref="B47:E47"/>
    <mergeCell ref="B1:Q1"/>
    <mergeCell ref="B3:E3"/>
    <mergeCell ref="B4:B6"/>
    <mergeCell ref="C4:C6"/>
    <mergeCell ref="B32:E32"/>
    <mergeCell ref="B45:D45"/>
  </mergeCells>
  <pageMargins left="0.23622047244094491" right="0.23622047244094491" top="0.55118110236220474" bottom="0.59055118110236227" header="0.31496062992125984" footer="0.31496062992125984"/>
  <pageSetup paperSize="5" scale="71" fitToHeight="0" orientation="landscape" horizontalDpi="360" verticalDpi="360" r:id="rId1"/>
  <rowBreaks count="1" manualBreakCount="1">
    <brk id="31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Imprimir</vt:lpstr>
      <vt:lpstr>Imprimir!Área_de_impresión</vt:lpstr>
      <vt:lpstr>Imprimir!Títulos_a_imprimir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dcterms:created xsi:type="dcterms:W3CDTF">2022-10-14T18:42:21Z</dcterms:created>
  <dcterms:modified xsi:type="dcterms:W3CDTF">2022-10-14T18:43:00Z</dcterms:modified>
</cp:coreProperties>
</file>