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2\Inversion mensual 2022\Reportes trimestrales\1er trimestre\"/>
    </mc:Choice>
  </mc:AlternateContent>
  <xr:revisionPtr revIDLastSave="0" documentId="13_ncr:1_{93265E87-530A-4326-88CB-CB8BF3AD2E6D}" xr6:coauthVersionLast="47" xr6:coauthVersionMax="47" xr10:uidLastSave="{00000000-0000-0000-0000-000000000000}"/>
  <bookViews>
    <workbookView xWindow="-120" yWindow="-120" windowWidth="20730" windowHeight="11160" activeTab="1" xr2:uid="{B2F4B915-3541-4065-8F5F-034A29041F0B}"/>
  </bookViews>
  <sheets>
    <sheet name="Proyeccion ago-dic 2020" sheetId="1" r:id="rId1"/>
    <sheet name="Proyeccion ago-dic 2020 (3)" sheetId="3" r:id="rId2"/>
    <sheet name="Proyeccion ago-dic 2020 (2)" sheetId="2" r:id="rId3"/>
  </sheets>
  <definedNames>
    <definedName name="_xlnm.Print_Area" localSheetId="0">'Proyeccion ago-dic 2020'!$B$1:$Q$47</definedName>
    <definedName name="_xlnm.Print_Area" localSheetId="2">'Proyeccion ago-dic 2020 (2)'!$B$1:$T$63</definedName>
    <definedName name="_xlnm.Print_Area" localSheetId="1">'Proyeccion ago-dic 2020 (3)'!$B$1:$Q$53</definedName>
    <definedName name="_xlnm.Print_Titles" localSheetId="0">'Proyeccion ago-dic 2020'!$1:$2</definedName>
    <definedName name="_xlnm.Print_Titles" localSheetId="2">'Proyeccion ago-dic 2020 (2)'!$1:$2</definedName>
    <definedName name="_xlnm.Print_Titles" localSheetId="1">'Proyeccion ago-dic 2020 (3)'!$1:$2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3" l="1"/>
  <c r="S45" i="3" l="1"/>
  <c r="E43" i="3"/>
  <c r="T42" i="3"/>
  <c r="S42" i="3"/>
  <c r="R42" i="3"/>
  <c r="T38" i="3"/>
  <c r="S38" i="3"/>
  <c r="R38" i="3"/>
  <c r="T37" i="3"/>
  <c r="S37" i="3"/>
  <c r="R37" i="3"/>
  <c r="T36" i="3"/>
  <c r="S36" i="3"/>
  <c r="T35" i="3"/>
  <c r="F35" i="3"/>
  <c r="S35" i="3" s="1"/>
  <c r="T33" i="3"/>
  <c r="S33" i="3"/>
  <c r="R33" i="3"/>
  <c r="T32" i="3"/>
  <c r="Q32" i="3"/>
  <c r="Q43" i="3" s="1"/>
  <c r="P32" i="3"/>
  <c r="P43" i="3" s="1"/>
  <c r="O32" i="3"/>
  <c r="O43" i="3" s="1"/>
  <c r="N32" i="3"/>
  <c r="N43" i="3" s="1"/>
  <c r="M32" i="3"/>
  <c r="M43" i="3" s="1"/>
  <c r="L32" i="3"/>
  <c r="L43" i="3" s="1"/>
  <c r="K32" i="3"/>
  <c r="K43" i="3" s="1"/>
  <c r="G60" i="3" s="1"/>
  <c r="J32" i="3"/>
  <c r="J43" i="3" s="1"/>
  <c r="G59" i="3" s="1"/>
  <c r="I32" i="3"/>
  <c r="I43" i="3" s="1"/>
  <c r="H32" i="3"/>
  <c r="H43" i="3" s="1"/>
  <c r="G32" i="3"/>
  <c r="G43" i="3" s="1"/>
  <c r="F32" i="3"/>
  <c r="F43" i="3" s="1"/>
  <c r="T31" i="3"/>
  <c r="S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5" i="3"/>
  <c r="S25" i="3"/>
  <c r="R25" i="3"/>
  <c r="T24" i="3"/>
  <c r="S24" i="3"/>
  <c r="R24" i="3"/>
  <c r="T23" i="3"/>
  <c r="S23" i="3"/>
  <c r="R23" i="3"/>
  <c r="T22" i="3"/>
  <c r="S22" i="3"/>
  <c r="R22" i="3"/>
  <c r="T21" i="3"/>
  <c r="S21" i="3"/>
  <c r="R21" i="3"/>
  <c r="T20" i="3"/>
  <c r="S20" i="3"/>
  <c r="R20" i="3"/>
  <c r="T19" i="3"/>
  <c r="S19" i="3"/>
  <c r="R19" i="3"/>
  <c r="T18" i="3"/>
  <c r="S18" i="3"/>
  <c r="R18" i="3"/>
  <c r="T17" i="3"/>
  <c r="S17" i="3"/>
  <c r="R17" i="3"/>
  <c r="T16" i="3"/>
  <c r="S16" i="3"/>
  <c r="R16" i="3"/>
  <c r="T15" i="3"/>
  <c r="S15" i="3"/>
  <c r="R15" i="3"/>
  <c r="T14" i="3"/>
  <c r="S14" i="3"/>
  <c r="R14" i="3"/>
  <c r="T13" i="3"/>
  <c r="S13" i="3"/>
  <c r="R13" i="3"/>
  <c r="T12" i="3"/>
  <c r="S12" i="3"/>
  <c r="R12" i="3"/>
  <c r="T11" i="3"/>
  <c r="S11" i="3"/>
  <c r="R11" i="3"/>
  <c r="S10" i="3"/>
  <c r="R10" i="3"/>
  <c r="S9" i="3"/>
  <c r="R9" i="3"/>
  <c r="S8" i="3"/>
  <c r="R8" i="3"/>
  <c r="S6" i="3"/>
  <c r="R6" i="3"/>
  <c r="S5" i="3"/>
  <c r="R5" i="3"/>
  <c r="S4" i="3"/>
  <c r="T4" i="3" s="1"/>
  <c r="R4" i="3"/>
  <c r="Q3" i="3"/>
  <c r="P3" i="3"/>
  <c r="O3" i="3"/>
  <c r="N3" i="3"/>
  <c r="M3" i="3"/>
  <c r="L3" i="3"/>
  <c r="K3" i="3"/>
  <c r="J3" i="3"/>
  <c r="I3" i="3"/>
  <c r="H3" i="3"/>
  <c r="G3" i="3"/>
  <c r="F3" i="3"/>
  <c r="K19" i="2"/>
  <c r="J54" i="2"/>
  <c r="F55" i="2"/>
  <c r="H33" i="2"/>
  <c r="H55" i="2" s="1"/>
  <c r="I4" i="2"/>
  <c r="G4" i="2"/>
  <c r="F33" i="2"/>
  <c r="F54" i="2"/>
  <c r="L44" i="3" l="1"/>
  <c r="I44" i="3"/>
  <c r="G58" i="3"/>
  <c r="S44" i="3"/>
  <c r="S43" i="3"/>
  <c r="F57" i="3"/>
  <c r="O44" i="3"/>
  <c r="R32" i="3"/>
  <c r="S32" i="3"/>
  <c r="J33" i="2" l="1"/>
  <c r="J55" i="2" s="1"/>
  <c r="J4" i="2"/>
  <c r="H4" i="2"/>
  <c r="F4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F56" i="2" l="1"/>
  <c r="V54" i="2"/>
  <c r="V57" i="2" l="1"/>
  <c r="E55" i="2"/>
  <c r="W54" i="2"/>
  <c r="U54" i="2"/>
  <c r="W39" i="2"/>
  <c r="U39" i="2"/>
  <c r="W38" i="2"/>
  <c r="U38" i="2"/>
  <c r="W37" i="2"/>
  <c r="V37" i="2"/>
  <c r="W36" i="2"/>
  <c r="G36" i="2"/>
  <c r="W34" i="2"/>
  <c r="V34" i="2"/>
  <c r="U34" i="2"/>
  <c r="W33" i="2"/>
  <c r="T33" i="2"/>
  <c r="T55" i="2" s="1"/>
  <c r="S33" i="2"/>
  <c r="S55" i="2" s="1"/>
  <c r="R33" i="2"/>
  <c r="R55" i="2" s="1"/>
  <c r="Q33" i="2"/>
  <c r="Q55" i="2" s="1"/>
  <c r="P33" i="2"/>
  <c r="P55" i="2" s="1"/>
  <c r="O33" i="2"/>
  <c r="O55" i="2" s="1"/>
  <c r="N33" i="2"/>
  <c r="N55" i="2" s="1"/>
  <c r="I70" i="2" s="1"/>
  <c r="M33" i="2"/>
  <c r="M55" i="2" s="1"/>
  <c r="I69" i="2" s="1"/>
  <c r="L33" i="2"/>
  <c r="L55" i="2" s="1"/>
  <c r="K33" i="2"/>
  <c r="K55" i="2" s="1"/>
  <c r="I33" i="2"/>
  <c r="I55" i="2" s="1"/>
  <c r="W32" i="2"/>
  <c r="V32" i="2"/>
  <c r="W31" i="2"/>
  <c r="V31" i="2"/>
  <c r="U31" i="2"/>
  <c r="W30" i="2"/>
  <c r="V30" i="2"/>
  <c r="U30" i="2"/>
  <c r="W29" i="2"/>
  <c r="V29" i="2"/>
  <c r="U29" i="2"/>
  <c r="W28" i="2"/>
  <c r="V28" i="2"/>
  <c r="U28" i="2"/>
  <c r="W27" i="2"/>
  <c r="V27" i="2"/>
  <c r="U27" i="2"/>
  <c r="W26" i="2"/>
  <c r="V26" i="2"/>
  <c r="U26" i="2"/>
  <c r="W25" i="2"/>
  <c r="V25" i="2"/>
  <c r="U25" i="2"/>
  <c r="W24" i="2"/>
  <c r="V24" i="2"/>
  <c r="U24" i="2"/>
  <c r="W23" i="2"/>
  <c r="V23" i="2"/>
  <c r="U23" i="2"/>
  <c r="W22" i="2"/>
  <c r="V22" i="2"/>
  <c r="U22" i="2"/>
  <c r="W21" i="2"/>
  <c r="V21" i="2"/>
  <c r="U21" i="2"/>
  <c r="W20" i="2"/>
  <c r="V20" i="2"/>
  <c r="U20" i="2"/>
  <c r="W19" i="2"/>
  <c r="V19" i="2"/>
  <c r="U19" i="2"/>
  <c r="W18" i="2"/>
  <c r="V18" i="2"/>
  <c r="U18" i="2"/>
  <c r="W17" i="2"/>
  <c r="V17" i="2"/>
  <c r="U17" i="2"/>
  <c r="W16" i="2"/>
  <c r="V16" i="2"/>
  <c r="U16" i="2"/>
  <c r="W15" i="2"/>
  <c r="V15" i="2"/>
  <c r="U15" i="2"/>
  <c r="W14" i="2"/>
  <c r="V14" i="2"/>
  <c r="U14" i="2"/>
  <c r="W13" i="2"/>
  <c r="V13" i="2"/>
  <c r="U13" i="2"/>
  <c r="W12" i="2"/>
  <c r="V12" i="2"/>
  <c r="U12" i="2"/>
  <c r="V11" i="2"/>
  <c r="U11" i="2"/>
  <c r="V10" i="2"/>
  <c r="U10" i="2"/>
  <c r="V9" i="2"/>
  <c r="U9" i="2"/>
  <c r="V7" i="2"/>
  <c r="U7" i="2"/>
  <c r="V6" i="2"/>
  <c r="U6" i="2"/>
  <c r="V5" i="2"/>
  <c r="W5" i="2" s="1"/>
  <c r="U5" i="2"/>
  <c r="T4" i="2"/>
  <c r="S4" i="2"/>
  <c r="R4" i="2"/>
  <c r="Q4" i="2"/>
  <c r="P4" i="2"/>
  <c r="O4" i="2"/>
  <c r="N4" i="2"/>
  <c r="M4" i="2"/>
  <c r="L4" i="2"/>
  <c r="K4" i="2"/>
  <c r="T11" i="1"/>
  <c r="T28" i="1"/>
  <c r="T26" i="1"/>
  <c r="T25" i="1"/>
  <c r="T13" i="1"/>
  <c r="T14" i="1"/>
  <c r="T15" i="1"/>
  <c r="T16" i="1"/>
  <c r="T17" i="1"/>
  <c r="T18" i="1"/>
  <c r="T19" i="1"/>
  <c r="T20" i="1"/>
  <c r="T21" i="1"/>
  <c r="T22" i="1"/>
  <c r="T23" i="1"/>
  <c r="T24" i="1"/>
  <c r="T27" i="1"/>
  <c r="T29" i="1"/>
  <c r="T30" i="1"/>
  <c r="T31" i="1"/>
  <c r="T32" i="1"/>
  <c r="T33" i="1"/>
  <c r="T34" i="1"/>
  <c r="T35" i="1"/>
  <c r="T36" i="1"/>
  <c r="T37" i="1"/>
  <c r="T38" i="1"/>
  <c r="T12" i="1"/>
  <c r="V36" i="2" l="1"/>
  <c r="G33" i="2"/>
  <c r="G55" i="2" s="1"/>
  <c r="G67" i="2" s="1"/>
  <c r="R56" i="2"/>
  <c r="O56" i="2"/>
  <c r="L56" i="2"/>
  <c r="I68" i="2"/>
  <c r="U33" i="2"/>
  <c r="G39" i="1"/>
  <c r="H39" i="1"/>
  <c r="F32" i="1"/>
  <c r="F39" i="1" s="1"/>
  <c r="S35" i="1"/>
  <c r="I56" i="2" l="1"/>
  <c r="V56" i="2" s="1"/>
  <c r="V55" i="2"/>
  <c r="V33" i="2"/>
  <c r="S34" i="1"/>
  <c r="S31" i="1"/>
  <c r="S11" i="1"/>
  <c r="F34" i="1" l="1"/>
  <c r="G3" i="1"/>
  <c r="H3" i="1"/>
  <c r="I3" i="1"/>
  <c r="J3" i="1"/>
  <c r="K3" i="1"/>
  <c r="L3" i="1"/>
  <c r="M3" i="1"/>
  <c r="N3" i="1"/>
  <c r="O3" i="1"/>
  <c r="P3" i="1"/>
  <c r="Q3" i="1"/>
  <c r="F3" i="1"/>
  <c r="E39" i="1"/>
  <c r="R10" i="1"/>
  <c r="S10" i="1"/>
  <c r="R13" i="1"/>
  <c r="S13" i="1"/>
  <c r="R5" i="1"/>
  <c r="R6" i="1"/>
  <c r="R8" i="1"/>
  <c r="R9" i="1"/>
  <c r="R11" i="1"/>
  <c r="R12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3" i="1"/>
  <c r="R36" i="1"/>
  <c r="R37" i="1"/>
  <c r="R38" i="1"/>
  <c r="R4" i="1"/>
  <c r="O32" i="1" l="1"/>
  <c r="O39" i="1" s="1"/>
  <c r="P32" i="1"/>
  <c r="Q32" i="1"/>
  <c r="Q39" i="1" s="1"/>
  <c r="N32" i="1"/>
  <c r="R32" i="1" l="1"/>
  <c r="S5" i="1"/>
  <c r="S6" i="1"/>
  <c r="S8" i="1"/>
  <c r="S9" i="1"/>
  <c r="S12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3" i="1"/>
  <c r="S36" i="1"/>
  <c r="S37" i="1"/>
  <c r="S38" i="1"/>
  <c r="S41" i="1"/>
  <c r="S4" i="1"/>
  <c r="M32" i="1" l="1"/>
  <c r="L32" i="1"/>
  <c r="L39" i="1" s="1"/>
  <c r="G32" i="1" l="1"/>
  <c r="F40" i="1" s="1"/>
  <c r="H32" i="1"/>
  <c r="J32" i="1"/>
  <c r="K32" i="1"/>
  <c r="K39" i="1" s="1"/>
  <c r="G54" i="1" s="1"/>
  <c r="T4" i="1" l="1"/>
  <c r="P39" i="1" l="1"/>
  <c r="N39" i="1"/>
  <c r="M39" i="1"/>
  <c r="J39" i="1"/>
  <c r="G53" i="1" s="1"/>
  <c r="F51" i="1"/>
  <c r="O40" i="1" l="1"/>
  <c r="L40" i="1"/>
  <c r="I32" i="1" l="1"/>
  <c r="I39" i="1" l="1"/>
  <c r="S39" i="1" s="1"/>
  <c r="S32" i="1"/>
  <c r="I40" i="1" l="1"/>
  <c r="S40" i="1" s="1"/>
  <c r="G52" i="1"/>
</calcChain>
</file>

<file path=xl/sharedStrings.xml><?xml version="1.0" encoding="utf-8"?>
<sst xmlns="http://schemas.openxmlformats.org/spreadsheetml/2006/main" count="365" uniqueCount="87">
  <si>
    <t>SNIP</t>
  </si>
  <si>
    <t>Proyecto</t>
  </si>
  <si>
    <t>Fuente Financiamiento</t>
  </si>
  <si>
    <t>Monto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</si>
  <si>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</si>
  <si>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</si>
  <si>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</si>
  <si>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</si>
  <si>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</si>
  <si>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</si>
  <si>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</si>
  <si>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</si>
  <si>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</si>
  <si>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</si>
  <si>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</si>
  <si>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</si>
  <si>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CREDITO EXTERNO</t>
  </si>
  <si>
    <t>HABILITACIÓN DE LAS REDES ELECTRICAS DE LOS SISTEMAS ISABELA, ISA-MANA, PLANTA DE VALDESIA Y ESTACION DE BOMBEO EL CALICHE, DISTRITO NACIONAL Y PROV SANTO DOMINGO</t>
  </si>
  <si>
    <t>FONDO GENERAL</t>
  </si>
  <si>
    <t>MEJORAMIENTO DEL ABASTECIMIENTO DE AGUA POTABLE EN LA PROVINCIA SANTO DOMINGO</t>
  </si>
  <si>
    <t>REHABILITACIÓN SISTEMA HAINA MANOGUAYABO, MUNICIPIO SANTO DOMINGO OESTE, PROVINCIA SANTO DOMINGO</t>
  </si>
  <si>
    <t>RECONSTRUCCIÓN  DEL  SISTEMA DE AGUA POTABLE LA ISABELA, MUNICIPIO SANTO DOMINGO OESTE, PROVINCIA SANTO DOMINGO</t>
  </si>
  <si>
    <t>HABILITACIÓN DEL SISTEMA DE PRODUCCION DE AGUA POTABLE, SECTOR LECHERIA, MANOGUAYABO, MUNICIPIO SANTO DOMINGO OESTE</t>
  </si>
  <si>
    <t>REHABILITACIÓN DE LA PLANTA DE TRATAMIENTO DE AGUAS RESIDUALES DEL MUNICIPIO DE LOS ALCARRIZOS, PROVINCIA SANTO DOMINGO.</t>
  </si>
  <si>
    <t>CONSTRUCCION DE NUEVOS POZOS SECTORIALES EN EL GSD</t>
  </si>
  <si>
    <t>REHABILITACION 17 CAÑADAS DISTRITO NACIONAL Y PROVINCIA SANTO DOMINGO, REGION OZAMA</t>
  </si>
  <si>
    <t>EQUIPAMIENTO DE LAS AREAS SUSTANTIVAS DE LA CAASD, D. N. Y PROVINCIA STO. DGO.</t>
  </si>
  <si>
    <t>CONSTRUCCION SISTEMA DE SANEAMIENTO SANITARIO Y PLUVIAL CAÑADA GUAJIMIA FASE II, STO. DGO. OESTE</t>
  </si>
  <si>
    <t>AMPLIACIÓN SERVICIOS DE AGUA POTABLE EN EL MUNICIPIO SANTO DOMINGO ESTE, PROVINCIA SANTO DOMINGO</t>
  </si>
  <si>
    <t>AMPLIACION COBERTURA DEL ALCANTARILLADO EN LOS MUNICIPIOS STO DGO ESTE Y NORTE</t>
  </si>
  <si>
    <t>REHABILITACIÓN DE SISTEMA DE PRODUCCIÓN DE AGUA POTABLE Y ESTACIONES DE BOMBEO DE AGUA RESIDUALES EN LA PROVINCIA SANTO DOMINGO</t>
  </si>
  <si>
    <t>MEJORAMIENTO REDES AGUA POTABLE EN EL DISTRITO NACIONAL, REGION OZAMA</t>
  </si>
  <si>
    <t>REHABILITACION ACUEDUCTO MULTIPLE SAN FELIPE MAL NOMBRE, VILLA MELLA, PROVINCIA SANTO DOMINGO, MUNICIPIO SANTO DOMINGO NORTE</t>
  </si>
  <si>
    <t xml:space="preserve">AMPLIACION COBERTURA DEL ALCANTARILLADO EN EL DN. </t>
  </si>
  <si>
    <t>FORTALECIMIENTO SERVICIO ABASTECIMIENTO DGO. OESTE</t>
  </si>
  <si>
    <t>S/SNIP</t>
  </si>
  <si>
    <t>CONTRATOS EN PROCESO DE FORMULACION</t>
  </si>
  <si>
    <t>TOTALES MENSUALES</t>
  </si>
  <si>
    <t>Preparado por:</t>
  </si>
  <si>
    <t>Revisado por:</t>
  </si>
  <si>
    <t>Ing. Sergio Polanco</t>
  </si>
  <si>
    <t>Lic. Katihusca Ledesma</t>
  </si>
  <si>
    <t>Enc. Depto. Formulación, Monitoreo y Evaluación PPP</t>
  </si>
  <si>
    <t>Directora de Planificación y Desarrollo</t>
  </si>
  <si>
    <t>TOTAL TRIMESTRE</t>
  </si>
  <si>
    <t>GASTO DE CAPITAL PROYECTO CIUDAD JUAN BOSCH</t>
  </si>
  <si>
    <t>CONSTRUCCION REDES DE DISTRIBUCION DE AGUA POTABLE EN LOS JARDINES DEL SUR, DISTRITO NACIONAL</t>
  </si>
  <si>
    <t>14447</t>
  </si>
  <si>
    <t>14448</t>
  </si>
  <si>
    <t>14449</t>
  </si>
  <si>
    <t>14451</t>
  </si>
  <si>
    <t>AMPLIACION DE LA RED DE ABASTECIMIENTO DE AGUA POTABLE PARA LOS ALCARRIZOS Y PANTOJA, PROVINCIA SANTO DOMINGO</t>
  </si>
  <si>
    <t>AMPLIACION DE LA MICRORED DE ABASTECIMIENTO DE AGUA POTABLE PARA EL BARRIO LA UREÑA, MUNICIPIO SANTO DOMINGO ESTE.</t>
  </si>
  <si>
    <t>AMPLIACION DE LA MICRORED DE ABASTECIMIENTO DE AGUA POTABLE PARA EL SECTOR CANCINO ADENTRO, MUNICIPIO SANTO DOMINGO ESTE.</t>
  </si>
  <si>
    <t>FORTALECIMIENTO DE LA MICRORED DE ABASTECIMIENTO DE AGUA POTABLE PARA EL MUNICIPIO DE SANTO DOMINGO ESTE.</t>
  </si>
  <si>
    <t>MEJORAMIENTO DE LA RED DE DISTRIBUCION DE AGUA POTABLE PARA LOS BARRIOS BRISAS DEL ESTE, VILLA ELOISA, LOTIFICACION DEL ESTE, LAS FLORES, MUNICIPIO SANTO DOMINGO ESTE.</t>
  </si>
  <si>
    <t>14450</t>
  </si>
  <si>
    <t>AMPLIACION DE LA RED DE ABASTECIMIENTO DE AGUA POTABLE PARA EL MUNICIPIO SANTO DOMINGO NORTE.</t>
  </si>
  <si>
    <t>CONSTRUCCIÓN PRIMERA ETAPA DEL SUB-SISTEMA DE RECOLECCIÓN Y TRANSMISIÓN DE AGUAS RESIDUALES LA ZURZA, PROVINCIA DE SANTO DOMINGO</t>
  </si>
  <si>
    <t>REHABILITACION PLANTA DE TRATAMIENTO DE AGUAS RESIDUALES, VILLA LIBERACION,  PROVINCIA SANTO DOMINGO</t>
  </si>
  <si>
    <t>CONTRPARTIDA</t>
  </si>
  <si>
    <t>ESTUDIO PRESA DE HAINA</t>
  </si>
  <si>
    <t>AMPLIACIÓN ACUEDUCTO ORIENTAL BARRERA DE SALINIDAD Y TRASVASE A SANTO DOMINGO NORTE, FASE II</t>
  </si>
  <si>
    <t>CREDITO EXT.</t>
  </si>
  <si>
    <r>
      <t xml:space="preserve">Corporacion del Acueducto y Alcantarillado de Santo Domingo
Direccion de </t>
    </r>
    <r>
      <rPr>
        <sz val="16"/>
        <color indexed="8"/>
        <rFont val="Century Schoolbook"/>
        <family val="1"/>
      </rPr>
      <t>Planificación y Desarrollo</t>
    </r>
    <r>
      <rPr>
        <sz val="16"/>
        <color indexed="8"/>
        <rFont val="Arial"/>
        <family val="2"/>
      </rPr>
      <t xml:space="preserve">
Informe de presupuesto 1er trimestre 2022</t>
    </r>
  </si>
  <si>
    <t>AMPLIACIÓN ACUEDUCTO ORIENTAL BARRERA DE SALINIDAD Y TRASVASE A SANTO DOMINGO NORTE, FASE I</t>
  </si>
  <si>
    <t>PROYECTOS CON CÓDIGO SNIP DENTRO DE PRESUPUESTO</t>
  </si>
  <si>
    <t>PROYECTOS FUERA DE PRESUPUETSO Y EN PROCESO DE REACTIVACION</t>
  </si>
  <si>
    <t>SANEAMIENTO PLUVIAL Y SANITARIO CAÑADA TIRADENTES Y CONSTRUCCIÓN DE BULEVAR RECREATIVO CRISTO PARK, DISTRITO NACIONAL</t>
  </si>
  <si>
    <t>EQUIPAMIENTO PARA LA AUTOMATIZACIÓN, MONITOREO Y CONTROL DE DIVERSOS EQUIPOS DE BOMBEO DE LA CAASD</t>
  </si>
  <si>
    <t>REPARACION DE LOS DEPOSITOS REGULADORES DEL GRAN SANTO DOMINGO.</t>
  </si>
  <si>
    <t>REHABILITACIÓN PLANTAS DE TRATAMIENTO DE AGUAS RESIDUALES VISTA BELLA, HAINAMOSA Y PRADOS DE SAN LUIS, PROVINCIA DE SANTO DOMINGO</t>
  </si>
  <si>
    <t>CONSTRUCCION DE PILOTES PARA REFORZAMIENTO DEL SUELO EN EL DEPOSITO DE AGUA POTABLE EL PALMAR DE HERRERA, STO. DGO. OESTE.</t>
  </si>
  <si>
    <t>CONSTRUCCION SOLUCION PLUVIAL Y SANITARIA AFLUENTE PRINCIPAL CAÑADA GIRASOLES, DISTRITO NACIONAL</t>
  </si>
  <si>
    <t>CONSTRUCCION SOLUCION PLUVIAL Y SANITARIA AFLUENTES DE APORTES CAÑADA GIRASOLES, DISTRITO NACIONAL</t>
  </si>
  <si>
    <t>CONSTRUCCION SOLUCION PLUVIAL Y SANITARIA AFLUENTE PRINCIPAL CAÑADA MARAÑON, MUNICIPIO SANTO DOMINGO NORTE</t>
  </si>
  <si>
    <t>CONSTRUCCION SOLUCION PLUVIAL Y SANITARIA AFLUENTES DE APORTE CAÑADA MARAÑON, MUNICIPIO SANTO DOMINGO NORTE</t>
  </si>
  <si>
    <t>CONSTRUCCION SOLUCION PLUVIAL Y SANITARIA DE LAS CAÑADAS LOS PERALEJOS Y JICACO Y CONSTRUCCION DE EDIFICIOS PARA RELOCALIZACION DE VIVIENDAS, D.N. Y MUNICIPIO LOS ALCARRIZOS</t>
  </si>
  <si>
    <t>CONSTRUCCION SOLUCION PLUVIAL Y SANITARIA 2DA ETAPA DE LAS CAÑADAS VILLA EMILIA Y ALTOS DE SABANA PERDIDA, STO. DGO. NORTE</t>
  </si>
  <si>
    <t>AMPLIACION DE LA RED DE ABASTECIMIENTO DE AGUA POTABLE DEL DISTRITO MUNICIPAL LA GUAYIGA.</t>
  </si>
  <si>
    <t>MEJORAMIENTO DE LAS INSTALACIONES FISICAS DE LA PLANTA POTABILIZADORA VALDESIA, DISTRITO NACIONAL Y PROVINCIA SANTO DOMINGO.</t>
  </si>
  <si>
    <t>FORTALECIMIENTO DE LA RED DE ABASTECIMIENTO DE AGUA POTABLE PARA 16 SECTORES DEL DISTRITO NACIONAL.</t>
  </si>
  <si>
    <t>Devengado</t>
  </si>
  <si>
    <t>Pagado</t>
  </si>
  <si>
    <t>TOTAL DEVENGADO</t>
  </si>
  <si>
    <t xml:space="preserve">TOTAL PAGADO </t>
  </si>
  <si>
    <t>Pago Guajimia de Febrero se uso Tasa de cambio del dólar 57.4456 correspondiente al 4/2/2022 sengun B.C.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</si>
</sst>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color indexed="8"/>
      <name val="Century Schoolbook"/>
      <family val="1"/>
    </font>
    <font>
      <sz val="14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vertical="center" wrapText="1"/>
    </xf>
    <xf numFmtId="43" fontId="7" fillId="0" borderId="0" xfId="0" applyNumberFormat="1" applyFont="1" applyBorder="1" applyAlignment="1">
      <alignment vertical="center" wrapText="1"/>
    </xf>
    <xf numFmtId="0" fontId="0" fillId="0" borderId="0" xfId="0"/>
    <xf numFmtId="43" fontId="0" fillId="0" borderId="0" xfId="0" applyNumberFormat="1" applyAlignment="1">
      <alignment vertical="center"/>
    </xf>
    <xf numFmtId="43" fontId="8" fillId="4" borderId="7" xfId="1" applyFont="1" applyFill="1" applyBorder="1" applyAlignment="1">
      <alignment horizontal="center" vertical="center" wrapText="1"/>
    </xf>
    <xf numFmtId="43" fontId="9" fillId="4" borderId="7" xfId="1" applyFont="1" applyFill="1" applyBorder="1" applyAlignment="1">
      <alignment horizontal="center" vertical="center" wrapText="1"/>
    </xf>
    <xf numFmtId="0" fontId="10" fillId="0" borderId="0" xfId="0" applyFont="1"/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43" fontId="8" fillId="2" borderId="3" xfId="1" applyFont="1" applyFill="1" applyBorder="1" applyAlignment="1">
      <alignment horizontal="center" vertical="center" wrapText="1" readingOrder="1"/>
    </xf>
    <xf numFmtId="43" fontId="8" fillId="2" borderId="2" xfId="1" applyFont="1" applyFill="1" applyBorder="1" applyAlignment="1">
      <alignment horizontal="center" vertical="center" wrapText="1"/>
    </xf>
    <xf numFmtId="43" fontId="8" fillId="3" borderId="2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3" fontId="10" fillId="0" borderId="7" xfId="1" applyFont="1" applyBorder="1" applyAlignment="1">
      <alignment horizontal="center" vertical="center" wrapText="1"/>
    </xf>
    <xf numFmtId="43" fontId="10" fillId="5" borderId="7" xfId="1" applyFont="1" applyFill="1" applyBorder="1" applyAlignment="1">
      <alignment horizontal="center" vertical="center" wrapText="1"/>
    </xf>
    <xf numFmtId="43" fontId="10" fillId="0" borderId="0" xfId="0" applyNumberFormat="1" applyFont="1"/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3" fontId="10" fillId="0" borderId="9" xfId="1" applyFont="1" applyBorder="1" applyAlignment="1">
      <alignment horizontal="center" vertical="center" wrapText="1"/>
    </xf>
    <xf numFmtId="43" fontId="10" fillId="5" borderId="14" xfId="1" applyFont="1" applyFill="1" applyBorder="1" applyAlignment="1">
      <alignment horizontal="center" vertical="center" wrapText="1"/>
    </xf>
    <xf numFmtId="43" fontId="8" fillId="6" borderId="17" xfId="1" applyFont="1" applyFill="1" applyBorder="1" applyAlignment="1">
      <alignment horizontal="center" vertical="center"/>
    </xf>
    <xf numFmtId="43" fontId="8" fillId="3" borderId="17" xfId="1" applyFont="1" applyFill="1" applyBorder="1" applyAlignment="1">
      <alignment horizontal="center" vertical="center"/>
    </xf>
    <xf numFmtId="43" fontId="9" fillId="3" borderId="17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4" fontId="0" fillId="0" borderId="0" xfId="0" applyNumberFormat="1"/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43" fontId="0" fillId="0" borderId="0" xfId="1" applyFont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/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43" fontId="8" fillId="3" borderId="0" xfId="1" applyFont="1" applyFill="1" applyBorder="1" applyAlignment="1">
      <alignment horizontal="center" vertical="center" wrapText="1"/>
    </xf>
    <xf numFmtId="43" fontId="9" fillId="4" borderId="0" xfId="1" applyFont="1" applyFill="1" applyBorder="1" applyAlignment="1">
      <alignment horizontal="center" vertical="center" wrapText="1"/>
    </xf>
    <xf numFmtId="43" fontId="10" fillId="5" borderId="0" xfId="1" applyFont="1" applyFill="1" applyBorder="1" applyAlignment="1">
      <alignment horizontal="center" vertical="center" wrapText="1"/>
    </xf>
    <xf numFmtId="43" fontId="9" fillId="3" borderId="0" xfId="1" applyFont="1" applyFill="1" applyBorder="1" applyAlignment="1">
      <alignment horizontal="center" vertical="center"/>
    </xf>
    <xf numFmtId="4" fontId="8" fillId="7" borderId="0" xfId="1" applyNumberFormat="1" applyFont="1" applyFill="1" applyBorder="1" applyAlignment="1">
      <alignment horizontal="center" vertical="center"/>
    </xf>
    <xf numFmtId="43" fontId="10" fillId="5" borderId="6" xfId="1" applyFont="1" applyFill="1" applyBorder="1" applyAlignment="1">
      <alignment horizontal="center" vertical="center" wrapText="1"/>
    </xf>
    <xf numFmtId="8" fontId="10" fillId="5" borderId="14" xfId="1" applyNumberFormat="1" applyFont="1" applyFill="1" applyBorder="1" applyAlignment="1">
      <alignment horizontal="center" vertical="center" wrapText="1"/>
    </xf>
    <xf numFmtId="8" fontId="10" fillId="5" borderId="7" xfId="1" applyNumberFormat="1" applyFont="1" applyFill="1" applyBorder="1" applyAlignment="1">
      <alignment horizontal="center" vertical="center" wrapText="1"/>
    </xf>
    <xf numFmtId="44" fontId="10" fillId="0" borderId="0" xfId="2" applyFont="1"/>
    <xf numFmtId="44" fontId="0" fillId="0" borderId="0" xfId="2" applyFont="1"/>
    <xf numFmtId="0" fontId="0" fillId="0" borderId="0" xfId="0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 vertical="center" wrapText="1"/>
    </xf>
    <xf numFmtId="8" fontId="10" fillId="0" borderId="0" xfId="0" applyNumberFormat="1" applyFont="1"/>
    <xf numFmtId="0" fontId="0" fillId="0" borderId="0" xfId="0"/>
    <xf numFmtId="4" fontId="8" fillId="7" borderId="20" xfId="1" applyNumberFormat="1" applyFont="1" applyFill="1" applyBorder="1" applyAlignment="1">
      <alignment horizontal="center" vertical="center"/>
    </xf>
    <xf numFmtId="4" fontId="8" fillId="7" borderId="19" xfId="1" applyNumberFormat="1" applyFont="1" applyFill="1" applyBorder="1" applyAlignment="1">
      <alignment horizontal="center" vertical="center"/>
    </xf>
    <xf numFmtId="4" fontId="8" fillId="7" borderId="21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 wrapText="1"/>
    </xf>
    <xf numFmtId="43" fontId="8" fillId="3" borderId="24" xfId="1" applyFont="1" applyFill="1" applyBorder="1" applyAlignment="1">
      <alignment horizontal="center" vertical="center" wrapText="1"/>
    </xf>
    <xf numFmtId="43" fontId="8" fillId="2" borderId="24" xfId="1" applyFont="1" applyFill="1" applyBorder="1" applyAlignment="1">
      <alignment horizontal="center" vertical="center" wrapText="1"/>
    </xf>
    <xf numFmtId="43" fontId="8" fillId="2" borderId="25" xfId="1" applyFont="1" applyFill="1" applyBorder="1" applyAlignment="1">
      <alignment horizontal="center" vertical="center" wrapText="1"/>
    </xf>
    <xf numFmtId="43" fontId="8" fillId="2" borderId="26" xfId="1" applyFont="1" applyFill="1" applyBorder="1" applyAlignment="1">
      <alignment horizontal="center" vertical="center" wrapText="1" readingOrder="1"/>
    </xf>
    <xf numFmtId="43" fontId="8" fillId="2" borderId="22" xfId="1" applyFont="1" applyFill="1" applyBorder="1" applyAlignment="1">
      <alignment horizontal="center" vertical="center" wrapText="1" readingOrder="1"/>
    </xf>
    <xf numFmtId="0" fontId="8" fillId="2" borderId="26" xfId="0" applyFont="1" applyFill="1" applyBorder="1" applyAlignment="1">
      <alignment horizontal="center" vertical="center" wrapText="1" readingOrder="1"/>
    </xf>
    <xf numFmtId="0" fontId="8" fillId="2" borderId="22" xfId="0" applyFont="1" applyFill="1" applyBorder="1" applyAlignment="1">
      <alignment horizontal="center" vertical="center" wrapText="1" readingOrder="1"/>
    </xf>
    <xf numFmtId="0" fontId="8" fillId="2" borderId="23" xfId="0" applyFont="1" applyFill="1" applyBorder="1" applyAlignment="1">
      <alignment horizontal="center" vertical="center" wrapText="1" readingOrder="1"/>
    </xf>
    <xf numFmtId="0" fontId="8" fillId="2" borderId="27" xfId="0" applyFont="1" applyFill="1" applyBorder="1" applyAlignment="1">
      <alignment horizontal="center" vertical="center" wrapText="1" readingOrder="1"/>
    </xf>
    <xf numFmtId="43" fontId="8" fillId="8" borderId="12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10" fillId="9" borderId="7" xfId="1" applyFont="1" applyFill="1" applyBorder="1" applyAlignment="1">
      <alignment horizontal="center" vertical="center" wrapText="1"/>
    </xf>
    <xf numFmtId="43" fontId="10" fillId="9" borderId="14" xfId="1" applyFont="1" applyFill="1" applyBorder="1" applyAlignment="1">
      <alignment horizontal="center" vertical="center" wrapText="1"/>
    </xf>
    <xf numFmtId="8" fontId="10" fillId="9" borderId="14" xfId="1" applyNumberFormat="1" applyFont="1" applyFill="1" applyBorder="1" applyAlignment="1">
      <alignment horizontal="center" vertical="center" wrapText="1"/>
    </xf>
    <xf numFmtId="43" fontId="10" fillId="9" borderId="6" xfId="1" applyFont="1" applyFill="1" applyBorder="1" applyAlignment="1">
      <alignment horizontal="center" vertical="center" wrapText="1"/>
    </xf>
    <xf numFmtId="8" fontId="10" fillId="9" borderId="6" xfId="1" applyNumberFormat="1" applyFont="1" applyFill="1" applyBorder="1" applyAlignment="1">
      <alignment horizontal="center" vertical="center" wrapText="1"/>
    </xf>
    <xf numFmtId="43" fontId="8" fillId="10" borderId="12" xfId="1" applyFont="1" applyFill="1" applyBorder="1" applyAlignment="1">
      <alignment horizontal="center" vertical="center" wrapText="1"/>
    </xf>
    <xf numFmtId="43" fontId="8" fillId="10" borderId="17" xfId="1" applyFont="1" applyFill="1" applyBorder="1" applyAlignment="1">
      <alignment horizontal="center" vertical="center"/>
    </xf>
    <xf numFmtId="4" fontId="8" fillId="11" borderId="20" xfId="1" applyNumberFormat="1" applyFont="1" applyFill="1" applyBorder="1" applyAlignment="1">
      <alignment horizontal="center" vertical="center"/>
    </xf>
    <xf numFmtId="4" fontId="8" fillId="11" borderId="19" xfId="1" applyNumberFormat="1" applyFont="1" applyFill="1" applyBorder="1" applyAlignment="1">
      <alignment horizontal="center" vertical="center"/>
    </xf>
    <xf numFmtId="4" fontId="8" fillId="11" borderId="21" xfId="1" applyNumberFormat="1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 wrapText="1"/>
    </xf>
    <xf numFmtId="0" fontId="12" fillId="13" borderId="0" xfId="0" applyFont="1" applyFill="1" applyAlignment="1">
      <alignment horizontal="center" vertical="center" wrapText="1"/>
    </xf>
    <xf numFmtId="43" fontId="8" fillId="14" borderId="23" xfId="1" applyFont="1" applyFill="1" applyBorder="1" applyAlignment="1">
      <alignment horizontal="center" vertical="center" wrapText="1"/>
    </xf>
    <xf numFmtId="43" fontId="8" fillId="14" borderId="24" xfId="1" applyFont="1" applyFill="1" applyBorder="1" applyAlignment="1">
      <alignment horizontal="center" vertical="center" wrapText="1"/>
    </xf>
    <xf numFmtId="43" fontId="8" fillId="15" borderId="12" xfId="1" applyFont="1" applyFill="1" applyBorder="1" applyAlignment="1">
      <alignment horizontal="center" vertical="center" wrapText="1"/>
    </xf>
    <xf numFmtId="43" fontId="8" fillId="16" borderId="12" xfId="1" applyFont="1" applyFill="1" applyBorder="1" applyAlignment="1">
      <alignment horizontal="center" vertical="center" wrapText="1"/>
    </xf>
    <xf numFmtId="43" fontId="8" fillId="4" borderId="6" xfId="1" applyFont="1" applyFill="1" applyBorder="1" applyAlignment="1">
      <alignment horizontal="center" vertical="center" wrapText="1"/>
    </xf>
    <xf numFmtId="43" fontId="8" fillId="3" borderId="28" xfId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8" fillId="2" borderId="10" xfId="0" applyFont="1" applyFill="1" applyBorder="1" applyAlignment="1">
      <alignment horizontal="center" vertical="center" wrapText="1" readingOrder="1"/>
    </xf>
    <xf numFmtId="43" fontId="8" fillId="2" borderId="10" xfId="1" applyFont="1" applyFill="1" applyBorder="1" applyAlignment="1">
      <alignment horizontal="center" vertical="center" wrapText="1" readingOrder="1"/>
    </xf>
    <xf numFmtId="43" fontId="8" fillId="2" borderId="10" xfId="1" applyFont="1" applyFill="1" applyBorder="1" applyAlignment="1">
      <alignment horizontal="center" vertical="center" wrapText="1"/>
    </xf>
    <xf numFmtId="43" fontId="8" fillId="14" borderId="10" xfId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3" fontId="8" fillId="4" borderId="10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3" fontId="10" fillId="0" borderId="10" xfId="1" applyFont="1" applyBorder="1" applyAlignment="1">
      <alignment horizontal="center" vertical="center" wrapText="1"/>
    </xf>
    <xf numFmtId="43" fontId="10" fillId="18" borderId="10" xfId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8" fontId="10" fillId="18" borderId="10" xfId="1" applyNumberFormat="1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43" fontId="8" fillId="6" borderId="10" xfId="1" applyFont="1" applyFill="1" applyBorder="1" applyAlignment="1">
      <alignment horizontal="center" vertical="center"/>
    </xf>
    <xf numFmtId="43" fontId="8" fillId="17" borderId="10" xfId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4" fontId="8" fillId="14" borderId="30" xfId="1" applyNumberFormat="1" applyFont="1" applyFill="1" applyBorder="1" applyAlignment="1">
      <alignment horizontal="center" vertical="center"/>
    </xf>
    <xf numFmtId="4" fontId="8" fillId="14" borderId="5" xfId="1" applyNumberFormat="1" applyFont="1" applyFill="1" applyBorder="1" applyAlignment="1">
      <alignment horizontal="center" vertical="center"/>
    </xf>
    <xf numFmtId="4" fontId="8" fillId="14" borderId="31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8181"/>
      <color rgb="FFFF9900"/>
      <color rgb="FFFF5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0</xdr:rowOff>
    </xdr:from>
    <xdr:to>
      <xdr:col>2</xdr:col>
      <xdr:colOff>1227666</xdr:colOff>
      <xdr:row>0</xdr:row>
      <xdr:rowOff>781339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1A60FD-3752-497A-BB5F-50495554B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0"/>
          <a:ext cx="1873249" cy="781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0</xdr:rowOff>
    </xdr:from>
    <xdr:to>
      <xdr:col>2</xdr:col>
      <xdr:colOff>1227666</xdr:colOff>
      <xdr:row>0</xdr:row>
      <xdr:rowOff>781339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16FA4C-1ACA-4B0E-85B2-1885E741A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0"/>
          <a:ext cx="1873249" cy="781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21167</xdr:colOff>
      <xdr:row>0</xdr:row>
      <xdr:rowOff>0</xdr:rowOff>
    </xdr:from>
    <xdr:to>
      <xdr:col>2</xdr:col>
      <xdr:colOff>1227666</xdr:colOff>
      <xdr:row>0</xdr:row>
      <xdr:rowOff>781339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15D2E5-27FB-4A2B-93D2-683FB9B6C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7" y="0"/>
          <a:ext cx="1873249" cy="781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9F6C-4F51-4748-BDB7-96D4BDC57A27}">
  <sheetPr>
    <pageSetUpPr fitToPage="1"/>
  </sheetPr>
  <dimension ref="A1:T54"/>
  <sheetViews>
    <sheetView view="pageBreakPreview" topLeftCell="B1" zoomScale="90" zoomScaleNormal="80" zoomScaleSheetLayoutView="90" workbookViewId="0">
      <pane xSplit="2" ySplit="2" topLeftCell="D34" activePane="bottomRight" state="frozen"/>
      <selection activeCell="B1" sqref="B1"/>
      <selection pane="topRight" activeCell="E1" sqref="E1"/>
      <selection pane="bottomLeft" activeCell="B3" sqref="B3"/>
      <selection pane="bottomRight" activeCell="G36" sqref="G36"/>
    </sheetView>
  </sheetViews>
  <sheetFormatPr baseColWidth="10" defaultRowHeight="15" x14ac:dyDescent="0.25"/>
  <cols>
    <col min="1" max="1" width="5.85546875" hidden="1" customWidth="1"/>
    <col min="2" max="2" width="10" style="2" customWidth="1"/>
    <col min="3" max="3" width="67" style="3" customWidth="1"/>
    <col min="4" max="4" width="13.140625" style="2" customWidth="1"/>
    <col min="5" max="5" width="15.5703125" style="4" customWidth="1"/>
    <col min="6" max="6" width="16.7109375" style="5" bestFit="1" customWidth="1"/>
    <col min="7" max="7" width="16" style="5" bestFit="1" customWidth="1"/>
    <col min="8" max="8" width="14" style="5" bestFit="1" customWidth="1"/>
    <col min="9" max="15" width="14" style="5" hidden="1" customWidth="1"/>
    <col min="16" max="16" width="13" style="5" hidden="1" customWidth="1"/>
    <col min="17" max="17" width="14" style="5" hidden="1" customWidth="1"/>
    <col min="18" max="18" width="14" style="5" customWidth="1"/>
    <col min="19" max="19" width="21" bestFit="1" customWidth="1"/>
    <col min="20" max="20" width="14.85546875" style="57" bestFit="1" customWidth="1"/>
  </cols>
  <sheetData>
    <row r="1" spans="2:20" s="16" customFormat="1" ht="69.75" customHeight="1" thickBot="1" x14ac:dyDescent="0.25">
      <c r="B1" s="74" t="s">
        <v>64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47"/>
      <c r="T1" s="56"/>
    </row>
    <row r="2" spans="2:20" s="16" customFormat="1" ht="25.5" customHeight="1" x14ac:dyDescent="0.2">
      <c r="B2" s="17" t="s">
        <v>0</v>
      </c>
      <c r="C2" s="18" t="s">
        <v>1</v>
      </c>
      <c r="D2" s="19" t="s">
        <v>2</v>
      </c>
      <c r="E2" s="20" t="s">
        <v>3</v>
      </c>
      <c r="F2" s="21" t="s">
        <v>4</v>
      </c>
      <c r="G2" s="21" t="s">
        <v>5</v>
      </c>
      <c r="H2" s="21" t="s">
        <v>6</v>
      </c>
      <c r="I2" s="21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21" t="s">
        <v>15</v>
      </c>
      <c r="R2" s="48"/>
      <c r="T2" s="56"/>
    </row>
    <row r="3" spans="2:20" s="16" customFormat="1" ht="12" x14ac:dyDescent="0.2">
      <c r="B3" s="75" t="s">
        <v>66</v>
      </c>
      <c r="C3" s="76"/>
      <c r="D3" s="76"/>
      <c r="E3" s="77"/>
      <c r="F3" s="14">
        <f>SUM(F4:F31)</f>
        <v>202902520</v>
      </c>
      <c r="G3" s="14">
        <f t="shared" ref="G3:Q3" si="0">SUM(G4:G31)</f>
        <v>196748002</v>
      </c>
      <c r="H3" s="14">
        <f t="shared" si="0"/>
        <v>82121765</v>
      </c>
      <c r="I3" s="14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0</v>
      </c>
      <c r="M3" s="14">
        <f t="shared" si="0"/>
        <v>0</v>
      </c>
      <c r="N3" s="14">
        <f t="shared" si="0"/>
        <v>0</v>
      </c>
      <c r="O3" s="14">
        <f t="shared" si="0"/>
        <v>0</v>
      </c>
      <c r="P3" s="14">
        <f t="shared" si="0"/>
        <v>0</v>
      </c>
      <c r="Q3" s="14">
        <f t="shared" si="0"/>
        <v>0</v>
      </c>
      <c r="R3" s="49"/>
      <c r="T3" s="56"/>
    </row>
    <row r="4" spans="2:20" s="16" customFormat="1" ht="12.75" customHeight="1" x14ac:dyDescent="0.2">
      <c r="B4" s="78">
        <v>14534</v>
      </c>
      <c r="C4" s="80" t="s">
        <v>62</v>
      </c>
      <c r="D4" s="22" t="s">
        <v>63</v>
      </c>
      <c r="E4" s="23">
        <v>661502365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50">
        <f>SUM(O4:Q4)</f>
        <v>0</v>
      </c>
      <c r="S4" s="25">
        <f>SUM(F4:Q4)</f>
        <v>0</v>
      </c>
      <c r="T4" s="56">
        <f>+S4/58.48</f>
        <v>0</v>
      </c>
    </row>
    <row r="5" spans="2:20" s="16" customFormat="1" ht="12" x14ac:dyDescent="0.2">
      <c r="B5" s="79"/>
      <c r="C5" s="81"/>
      <c r="D5" s="22" t="s">
        <v>60</v>
      </c>
      <c r="E5" s="23">
        <v>65000000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50">
        <f t="shared" ref="R5:R38" si="1">SUM(O5:Q5)</f>
        <v>0</v>
      </c>
      <c r="S5" s="25">
        <f t="shared" ref="S5:S41" si="2">SUM(F5:Q5)</f>
        <v>0</v>
      </c>
      <c r="T5" s="56"/>
    </row>
    <row r="6" spans="2:20" s="16" customFormat="1" ht="13.5" customHeight="1" x14ac:dyDescent="0.2">
      <c r="B6" s="79"/>
      <c r="C6" s="81"/>
      <c r="D6" s="28" t="s">
        <v>18</v>
      </c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50">
        <f t="shared" si="1"/>
        <v>0</v>
      </c>
      <c r="S6" s="25">
        <f t="shared" si="2"/>
        <v>0</v>
      </c>
      <c r="T6" s="56"/>
    </row>
    <row r="7" spans="2:20" s="16" customFormat="1" ht="27" customHeight="1" x14ac:dyDescent="0.2">
      <c r="B7" s="42">
        <v>14078</v>
      </c>
      <c r="C7" s="43" t="s">
        <v>17</v>
      </c>
      <c r="D7" s="28" t="s">
        <v>18</v>
      </c>
      <c r="E7" s="29">
        <v>102827912.94</v>
      </c>
      <c r="F7" s="30"/>
      <c r="G7" s="24"/>
      <c r="H7" s="24"/>
      <c r="I7" s="30"/>
      <c r="J7" s="24"/>
      <c r="K7" s="24"/>
      <c r="L7" s="30"/>
      <c r="M7" s="24"/>
      <c r="N7" s="24"/>
      <c r="O7" s="30"/>
      <c r="P7" s="24"/>
      <c r="Q7" s="24"/>
      <c r="R7" s="50"/>
      <c r="S7" s="25"/>
      <c r="T7" s="56"/>
    </row>
    <row r="8" spans="2:20" s="16" customFormat="1" ht="16.5" hidden="1" customHeight="1" x14ac:dyDescent="0.2">
      <c r="B8" s="26">
        <v>14082</v>
      </c>
      <c r="C8" s="27" t="s">
        <v>19</v>
      </c>
      <c r="D8" s="28" t="s">
        <v>18</v>
      </c>
      <c r="E8" s="29"/>
      <c r="F8" s="30"/>
      <c r="G8" s="24"/>
      <c r="H8" s="24"/>
      <c r="I8" s="30"/>
      <c r="J8" s="24"/>
      <c r="K8" s="24"/>
      <c r="L8" s="30"/>
      <c r="M8" s="24"/>
      <c r="N8" s="24"/>
      <c r="O8" s="30"/>
      <c r="P8" s="24"/>
      <c r="Q8" s="24"/>
      <c r="R8" s="50">
        <f t="shared" si="1"/>
        <v>0</v>
      </c>
      <c r="S8" s="25">
        <f t="shared" si="2"/>
        <v>0</v>
      </c>
      <c r="T8" s="56"/>
    </row>
    <row r="9" spans="2:20" s="16" customFormat="1" ht="24" x14ac:dyDescent="0.2">
      <c r="B9" s="26">
        <v>14074</v>
      </c>
      <c r="C9" s="27" t="s">
        <v>20</v>
      </c>
      <c r="D9" s="28" t="s">
        <v>18</v>
      </c>
      <c r="E9" s="29">
        <v>265782181.24000001</v>
      </c>
      <c r="F9" s="30"/>
      <c r="G9" s="24"/>
      <c r="H9" s="24"/>
      <c r="I9" s="30"/>
      <c r="J9" s="24"/>
      <c r="K9" s="24"/>
      <c r="L9" s="30"/>
      <c r="M9" s="24"/>
      <c r="N9" s="24"/>
      <c r="O9" s="30"/>
      <c r="P9" s="24"/>
      <c r="Q9" s="24"/>
      <c r="R9" s="50">
        <f t="shared" si="1"/>
        <v>0</v>
      </c>
      <c r="S9" s="25">
        <f t="shared" si="2"/>
        <v>0</v>
      </c>
      <c r="T9" s="56"/>
    </row>
    <row r="10" spans="2:20" s="16" customFormat="1" ht="24" hidden="1" x14ac:dyDescent="0.2">
      <c r="B10" s="34">
        <v>14075</v>
      </c>
      <c r="C10" s="35" t="s">
        <v>59</v>
      </c>
      <c r="D10" s="28" t="s">
        <v>18</v>
      </c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50">
        <f>SUM(O10:Q10)</f>
        <v>0</v>
      </c>
      <c r="S10" s="25">
        <f>SUM(F10:Q10)</f>
        <v>0</v>
      </c>
      <c r="T10" s="56"/>
    </row>
    <row r="11" spans="2:20" s="16" customFormat="1" ht="24" x14ac:dyDescent="0.2">
      <c r="B11" s="26">
        <v>14079</v>
      </c>
      <c r="C11" s="27" t="s">
        <v>21</v>
      </c>
      <c r="D11" s="28" t="s">
        <v>18</v>
      </c>
      <c r="E11" s="29">
        <v>20801329.109999985</v>
      </c>
      <c r="F11" s="30">
        <v>15463639</v>
      </c>
      <c r="G11" s="24"/>
      <c r="H11" s="24"/>
      <c r="I11" s="30"/>
      <c r="J11" s="24"/>
      <c r="K11" s="24"/>
      <c r="L11" s="30"/>
      <c r="M11" s="24"/>
      <c r="N11" s="24"/>
      <c r="O11" s="30"/>
      <c r="P11" s="24"/>
      <c r="Q11" s="24"/>
      <c r="R11" s="50">
        <f t="shared" si="1"/>
        <v>0</v>
      </c>
      <c r="S11" s="25">
        <f>SUM(F11:Q11)</f>
        <v>15463639</v>
      </c>
      <c r="T11" s="56" t="e">
        <f>VLOOKUP(B11,#REF!,3,FALSE)</f>
        <v>#REF!</v>
      </c>
    </row>
    <row r="12" spans="2:20" s="16" customFormat="1" ht="24" x14ac:dyDescent="0.2">
      <c r="B12" s="26">
        <v>14080</v>
      </c>
      <c r="C12" s="27" t="s">
        <v>22</v>
      </c>
      <c r="D12" s="28" t="s">
        <v>18</v>
      </c>
      <c r="E12" s="29">
        <v>131800637.64999999</v>
      </c>
      <c r="F12" s="30">
        <v>35863495</v>
      </c>
      <c r="G12" s="24"/>
      <c r="H12" s="24"/>
      <c r="I12" s="30"/>
      <c r="J12" s="24"/>
      <c r="K12" s="24"/>
      <c r="L12" s="30"/>
      <c r="M12" s="24"/>
      <c r="N12" s="24"/>
      <c r="O12" s="30"/>
      <c r="P12" s="24"/>
      <c r="Q12" s="24"/>
      <c r="R12" s="50">
        <f t="shared" si="1"/>
        <v>0</v>
      </c>
      <c r="S12" s="25">
        <f t="shared" si="2"/>
        <v>35863495</v>
      </c>
      <c r="T12" s="56" t="e">
        <f>VLOOKUP(B12,#REF!,3,FALSE)</f>
        <v>#REF!</v>
      </c>
    </row>
    <row r="13" spans="2:20" s="16" customFormat="1" ht="24" hidden="1" x14ac:dyDescent="0.2">
      <c r="B13" s="34">
        <v>13923</v>
      </c>
      <c r="C13" s="35" t="s">
        <v>58</v>
      </c>
      <c r="D13" s="28" t="s">
        <v>18</v>
      </c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0">
        <f>SUM(O13:Q13)</f>
        <v>0</v>
      </c>
      <c r="S13" s="25">
        <f>SUM(F13:Q13)</f>
        <v>0</v>
      </c>
      <c r="T13" s="56" t="e">
        <f>VLOOKUP(B13,#REF!,3,FALSE)</f>
        <v>#REF!</v>
      </c>
    </row>
    <row r="14" spans="2:20" s="16" customFormat="1" ht="24" hidden="1" x14ac:dyDescent="0.2">
      <c r="B14" s="26">
        <v>12494</v>
      </c>
      <c r="C14" s="27" t="s">
        <v>23</v>
      </c>
      <c r="D14" s="28" t="s">
        <v>18</v>
      </c>
      <c r="E14" s="29"/>
      <c r="F14" s="30"/>
      <c r="G14" s="24"/>
      <c r="H14" s="24"/>
      <c r="I14" s="30"/>
      <c r="J14" s="24"/>
      <c r="K14" s="24"/>
      <c r="L14" s="30"/>
      <c r="M14" s="24"/>
      <c r="N14" s="24"/>
      <c r="O14" s="30"/>
      <c r="P14" s="24"/>
      <c r="Q14" s="24"/>
      <c r="R14" s="50">
        <f t="shared" si="1"/>
        <v>0</v>
      </c>
      <c r="S14" s="25">
        <f t="shared" si="2"/>
        <v>0</v>
      </c>
      <c r="T14" s="56" t="e">
        <f>VLOOKUP(B14,#REF!,3,FALSE)</f>
        <v>#REF!</v>
      </c>
    </row>
    <row r="15" spans="2:20" s="16" customFormat="1" ht="18" hidden="1" customHeight="1" x14ac:dyDescent="0.2">
      <c r="B15" s="26">
        <v>14060</v>
      </c>
      <c r="C15" s="27" t="s">
        <v>24</v>
      </c>
      <c r="D15" s="28" t="s">
        <v>18</v>
      </c>
      <c r="E15" s="29"/>
      <c r="F15" s="30"/>
      <c r="G15" s="24"/>
      <c r="H15" s="24"/>
      <c r="I15" s="30"/>
      <c r="J15" s="24"/>
      <c r="K15" s="24"/>
      <c r="L15" s="30"/>
      <c r="M15" s="24"/>
      <c r="N15" s="24"/>
      <c r="O15" s="30"/>
      <c r="P15" s="24"/>
      <c r="Q15" s="24"/>
      <c r="R15" s="50">
        <f t="shared" si="1"/>
        <v>0</v>
      </c>
      <c r="S15" s="25">
        <f t="shared" si="2"/>
        <v>0</v>
      </c>
      <c r="T15" s="56" t="e">
        <f>VLOOKUP(B15,#REF!,3,FALSE)</f>
        <v>#REF!</v>
      </c>
    </row>
    <row r="16" spans="2:20" s="16" customFormat="1" ht="24" x14ac:dyDescent="0.2">
      <c r="B16" s="26">
        <v>14183</v>
      </c>
      <c r="C16" s="27" t="s">
        <v>25</v>
      </c>
      <c r="D16" s="28" t="s">
        <v>18</v>
      </c>
      <c r="E16" s="29">
        <v>948528910.90799999</v>
      </c>
      <c r="F16" s="30">
        <v>83620869</v>
      </c>
      <c r="G16" s="24">
        <v>68926256</v>
      </c>
      <c r="H16" s="24">
        <v>16587007</v>
      </c>
      <c r="I16" s="24"/>
      <c r="J16" s="24"/>
      <c r="K16" s="24"/>
      <c r="L16" s="30"/>
      <c r="M16" s="24"/>
      <c r="N16" s="24"/>
      <c r="O16" s="30"/>
      <c r="P16" s="24"/>
      <c r="Q16" s="24"/>
      <c r="R16" s="50">
        <f t="shared" si="1"/>
        <v>0</v>
      </c>
      <c r="S16" s="25">
        <f t="shared" si="2"/>
        <v>169134132</v>
      </c>
      <c r="T16" s="56" t="e">
        <f>VLOOKUP(B16,#REF!,3,FALSE)</f>
        <v>#REF!</v>
      </c>
    </row>
    <row r="17" spans="2:20" s="16" customFormat="1" ht="16.5" customHeight="1" x14ac:dyDescent="0.2">
      <c r="B17" s="26">
        <v>14177</v>
      </c>
      <c r="C17" s="27" t="s">
        <v>26</v>
      </c>
      <c r="D17" s="28" t="s">
        <v>18</v>
      </c>
      <c r="E17" s="29">
        <v>75974092.329999998</v>
      </c>
      <c r="F17" s="30">
        <v>11390090</v>
      </c>
      <c r="G17" s="24">
        <v>28623665</v>
      </c>
      <c r="H17" s="24">
        <v>24240083</v>
      </c>
      <c r="I17" s="30"/>
      <c r="J17" s="24"/>
      <c r="K17" s="24"/>
      <c r="L17" s="30"/>
      <c r="M17" s="24"/>
      <c r="N17" s="24"/>
      <c r="O17" s="30"/>
      <c r="P17" s="24"/>
      <c r="Q17" s="24"/>
      <c r="R17" s="50">
        <f t="shared" si="1"/>
        <v>0</v>
      </c>
      <c r="S17" s="25">
        <f t="shared" si="2"/>
        <v>64253838</v>
      </c>
      <c r="T17" s="56" t="e">
        <f>VLOOKUP(B17,#REF!,3,FALSE)</f>
        <v>#REF!</v>
      </c>
    </row>
    <row r="18" spans="2:20" s="16" customFormat="1" ht="24" x14ac:dyDescent="0.2">
      <c r="B18" s="26">
        <v>14151</v>
      </c>
      <c r="C18" s="27" t="s">
        <v>27</v>
      </c>
      <c r="D18" s="28" t="s">
        <v>16</v>
      </c>
      <c r="E18" s="29">
        <v>1116284111</v>
      </c>
      <c r="F18" s="30"/>
      <c r="G18" s="24"/>
      <c r="H18" s="24"/>
      <c r="I18" s="30"/>
      <c r="J18" s="24"/>
      <c r="K18" s="24"/>
      <c r="L18" s="30"/>
      <c r="M18" s="24"/>
      <c r="N18" s="24"/>
      <c r="O18" s="30"/>
      <c r="P18" s="24"/>
      <c r="Q18" s="24"/>
      <c r="R18" s="50">
        <f t="shared" si="1"/>
        <v>0</v>
      </c>
      <c r="S18" s="25">
        <f t="shared" si="2"/>
        <v>0</v>
      </c>
      <c r="T18" s="56" t="e">
        <f>VLOOKUP(B18,#REF!,3,FALSE)</f>
        <v>#REF!</v>
      </c>
    </row>
    <row r="19" spans="2:20" s="16" customFormat="1" ht="24" x14ac:dyDescent="0.2">
      <c r="B19" s="26">
        <v>14412</v>
      </c>
      <c r="C19" s="27" t="s">
        <v>28</v>
      </c>
      <c r="D19" s="28" t="s">
        <v>18</v>
      </c>
      <c r="E19" s="29">
        <v>218049787.46000001</v>
      </c>
      <c r="F19" s="30">
        <v>4675935</v>
      </c>
      <c r="G19" s="24"/>
      <c r="H19" s="24"/>
      <c r="I19" s="30"/>
      <c r="J19" s="24"/>
      <c r="K19" s="24"/>
      <c r="L19" s="30"/>
      <c r="M19" s="24"/>
      <c r="N19" s="24"/>
      <c r="O19" s="30"/>
      <c r="P19" s="24"/>
      <c r="Q19" s="24"/>
      <c r="R19" s="50">
        <f t="shared" si="1"/>
        <v>0</v>
      </c>
      <c r="S19" s="25">
        <f t="shared" si="2"/>
        <v>4675935</v>
      </c>
      <c r="T19" s="56" t="e">
        <f>VLOOKUP(B19,#REF!,3,FALSE)</f>
        <v>#REF!</v>
      </c>
    </row>
    <row r="20" spans="2:20" s="16" customFormat="1" ht="13.5" customHeight="1" x14ac:dyDescent="0.2">
      <c r="B20" s="26">
        <v>14409</v>
      </c>
      <c r="C20" s="27" t="s">
        <v>29</v>
      </c>
      <c r="D20" s="28" t="s">
        <v>18</v>
      </c>
      <c r="E20" s="29">
        <v>183377636.94</v>
      </c>
      <c r="F20" s="30">
        <v>15207862</v>
      </c>
      <c r="G20" s="24">
        <v>8202080</v>
      </c>
      <c r="H20" s="24"/>
      <c r="I20" s="30"/>
      <c r="J20" s="24"/>
      <c r="K20" s="24"/>
      <c r="L20" s="30"/>
      <c r="M20" s="24"/>
      <c r="N20" s="24"/>
      <c r="O20" s="30"/>
      <c r="P20" s="24"/>
      <c r="Q20" s="24"/>
      <c r="R20" s="50">
        <f t="shared" si="1"/>
        <v>0</v>
      </c>
      <c r="S20" s="25">
        <f t="shared" si="2"/>
        <v>23409942</v>
      </c>
      <c r="T20" s="56" t="e">
        <f>VLOOKUP(B20,#REF!,3,FALSE)</f>
        <v>#REF!</v>
      </c>
    </row>
    <row r="21" spans="2:20" s="16" customFormat="1" ht="24" x14ac:dyDescent="0.2">
      <c r="B21" s="26">
        <v>14410</v>
      </c>
      <c r="C21" s="27" t="s">
        <v>30</v>
      </c>
      <c r="D21" s="28" t="s">
        <v>18</v>
      </c>
      <c r="E21" s="29">
        <v>291369456.24000001</v>
      </c>
      <c r="F21" s="30"/>
      <c r="G21" s="24">
        <v>3131800</v>
      </c>
      <c r="H21" s="24"/>
      <c r="I21" s="30"/>
      <c r="J21" s="24"/>
      <c r="K21" s="24"/>
      <c r="L21" s="30"/>
      <c r="M21" s="24"/>
      <c r="N21" s="24"/>
      <c r="O21" s="30"/>
      <c r="P21" s="24"/>
      <c r="Q21" s="24"/>
      <c r="R21" s="50">
        <f t="shared" si="1"/>
        <v>0</v>
      </c>
      <c r="S21" s="25">
        <f t="shared" si="2"/>
        <v>3131800</v>
      </c>
      <c r="T21" s="56" t="e">
        <f>VLOOKUP(B21,#REF!,3,FALSE)</f>
        <v>#REF!</v>
      </c>
    </row>
    <row r="22" spans="2:20" s="16" customFormat="1" ht="12.75" customHeight="1" x14ac:dyDescent="0.2">
      <c r="B22" s="26">
        <v>14414</v>
      </c>
      <c r="C22" s="27" t="s">
        <v>31</v>
      </c>
      <c r="D22" s="28" t="s">
        <v>18</v>
      </c>
      <c r="E22" s="29">
        <v>152226325.47999996</v>
      </c>
      <c r="F22" s="30">
        <v>14840533</v>
      </c>
      <c r="G22" s="24"/>
      <c r="H22" s="24"/>
      <c r="I22" s="30"/>
      <c r="J22" s="24"/>
      <c r="K22" s="24"/>
      <c r="L22" s="30"/>
      <c r="M22" s="24"/>
      <c r="N22" s="24"/>
      <c r="O22" s="30"/>
      <c r="P22" s="24"/>
      <c r="Q22" s="24"/>
      <c r="R22" s="50">
        <f t="shared" si="1"/>
        <v>0</v>
      </c>
      <c r="S22" s="25">
        <f t="shared" si="2"/>
        <v>14840533</v>
      </c>
      <c r="T22" s="56" t="e">
        <f>VLOOKUP(B22,#REF!,3,FALSE)</f>
        <v>#REF!</v>
      </c>
    </row>
    <row r="23" spans="2:20" s="16" customFormat="1" ht="24" x14ac:dyDescent="0.2">
      <c r="B23" s="26">
        <v>14413</v>
      </c>
      <c r="C23" s="27" t="s">
        <v>32</v>
      </c>
      <c r="D23" s="28" t="s">
        <v>18</v>
      </c>
      <c r="E23" s="29">
        <v>103656057.63000001</v>
      </c>
      <c r="F23" s="30"/>
      <c r="G23" s="24"/>
      <c r="H23" s="24"/>
      <c r="I23" s="30"/>
      <c r="J23" s="24"/>
      <c r="K23" s="24"/>
      <c r="L23" s="30"/>
      <c r="M23" s="24"/>
      <c r="N23" s="24"/>
      <c r="O23" s="30"/>
      <c r="P23" s="24"/>
      <c r="Q23" s="24"/>
      <c r="R23" s="50">
        <f t="shared" si="1"/>
        <v>0</v>
      </c>
      <c r="S23" s="25">
        <f t="shared" si="2"/>
        <v>0</v>
      </c>
      <c r="T23" s="56" t="e">
        <f>VLOOKUP(B23,#REF!,3,FALSE)</f>
        <v>#REF!</v>
      </c>
    </row>
    <row r="24" spans="2:20" s="16" customFormat="1" ht="12" customHeight="1" x14ac:dyDescent="0.2">
      <c r="B24" s="26">
        <v>14408</v>
      </c>
      <c r="C24" s="27" t="s">
        <v>33</v>
      </c>
      <c r="D24" s="28" t="s">
        <v>18</v>
      </c>
      <c r="E24" s="29">
        <v>179417467.48999998</v>
      </c>
      <c r="F24" s="30"/>
      <c r="G24" s="24"/>
      <c r="H24" s="24"/>
      <c r="I24" s="30"/>
      <c r="J24" s="24"/>
      <c r="K24" s="24"/>
      <c r="L24" s="30"/>
      <c r="M24" s="24"/>
      <c r="N24" s="24"/>
      <c r="O24" s="30"/>
      <c r="P24" s="24"/>
      <c r="Q24" s="24"/>
      <c r="R24" s="50">
        <f t="shared" si="1"/>
        <v>0</v>
      </c>
      <c r="S24" s="25">
        <f t="shared" si="2"/>
        <v>0</v>
      </c>
      <c r="T24" s="56" t="e">
        <f>VLOOKUP(B24,#REF!,3,FALSE)</f>
        <v>#REF!</v>
      </c>
    </row>
    <row r="25" spans="2:20" s="16" customFormat="1" ht="24" x14ac:dyDescent="0.2">
      <c r="B25" s="26" t="s">
        <v>47</v>
      </c>
      <c r="C25" s="27" t="s">
        <v>51</v>
      </c>
      <c r="D25" s="28" t="s">
        <v>18</v>
      </c>
      <c r="E25" s="29">
        <v>276492077.21380001</v>
      </c>
      <c r="F25" s="30"/>
      <c r="G25" s="24">
        <v>32628342</v>
      </c>
      <c r="H25" s="24">
        <v>35199387</v>
      </c>
      <c r="I25" s="30"/>
      <c r="J25" s="24"/>
      <c r="K25" s="24"/>
      <c r="L25" s="30"/>
      <c r="M25" s="24"/>
      <c r="N25" s="24"/>
      <c r="O25" s="30"/>
      <c r="P25" s="24"/>
      <c r="Q25" s="24"/>
      <c r="R25" s="50">
        <f t="shared" si="1"/>
        <v>0</v>
      </c>
      <c r="S25" s="25">
        <f t="shared" si="2"/>
        <v>67827729</v>
      </c>
      <c r="T25" s="56" t="e">
        <f>+#REF!</f>
        <v>#REF!</v>
      </c>
    </row>
    <row r="26" spans="2:20" s="16" customFormat="1" ht="24" x14ac:dyDescent="0.2">
      <c r="B26" s="26" t="s">
        <v>48</v>
      </c>
      <c r="C26" s="27" t="s">
        <v>52</v>
      </c>
      <c r="D26" s="28" t="s">
        <v>18</v>
      </c>
      <c r="E26" s="29">
        <v>92948011.285600007</v>
      </c>
      <c r="F26" s="30"/>
      <c r="G26" s="24">
        <v>18666955</v>
      </c>
      <c r="H26" s="24"/>
      <c r="I26" s="30"/>
      <c r="J26" s="24"/>
      <c r="K26" s="24"/>
      <c r="L26" s="30"/>
      <c r="M26" s="24"/>
      <c r="N26" s="24"/>
      <c r="O26" s="30"/>
      <c r="P26" s="24"/>
      <c r="Q26" s="24"/>
      <c r="R26" s="50">
        <f t="shared" si="1"/>
        <v>0</v>
      </c>
      <c r="S26" s="25">
        <f t="shared" si="2"/>
        <v>18666955</v>
      </c>
      <c r="T26" s="56" t="e">
        <f>+#REF!</f>
        <v>#REF!</v>
      </c>
    </row>
    <row r="27" spans="2:20" s="16" customFormat="1" ht="24" x14ac:dyDescent="0.2">
      <c r="B27" s="26" t="s">
        <v>49</v>
      </c>
      <c r="C27" s="27" t="s">
        <v>53</v>
      </c>
      <c r="D27" s="28" t="s">
        <v>18</v>
      </c>
      <c r="E27" s="29">
        <v>31055041.631999999</v>
      </c>
      <c r="F27" s="30"/>
      <c r="G27" s="24"/>
      <c r="H27" s="24"/>
      <c r="I27" s="30"/>
      <c r="J27" s="24"/>
      <c r="K27" s="24"/>
      <c r="L27" s="30"/>
      <c r="M27" s="24"/>
      <c r="N27" s="24"/>
      <c r="O27" s="30"/>
      <c r="P27" s="24"/>
      <c r="Q27" s="24"/>
      <c r="R27" s="50">
        <f t="shared" si="1"/>
        <v>0</v>
      </c>
      <c r="S27" s="25">
        <f t="shared" si="2"/>
        <v>0</v>
      </c>
      <c r="T27" s="56" t="e">
        <f>VLOOKUP(B27,#REF!,3,FALSE)</f>
        <v>#REF!</v>
      </c>
    </row>
    <row r="28" spans="2:20" s="16" customFormat="1" ht="23.25" customHeight="1" x14ac:dyDescent="0.2">
      <c r="B28" s="26" t="s">
        <v>56</v>
      </c>
      <c r="C28" s="27" t="s">
        <v>57</v>
      </c>
      <c r="D28" s="28" t="s">
        <v>18</v>
      </c>
      <c r="E28" s="29">
        <v>264195275.22339919</v>
      </c>
      <c r="F28" s="30">
        <v>19598864</v>
      </c>
      <c r="G28" s="24">
        <v>29896295</v>
      </c>
      <c r="H28" s="24"/>
      <c r="I28" s="30"/>
      <c r="J28" s="24"/>
      <c r="K28" s="24"/>
      <c r="L28" s="30"/>
      <c r="M28" s="24"/>
      <c r="N28" s="24"/>
      <c r="O28" s="30"/>
      <c r="P28" s="24"/>
      <c r="Q28" s="24"/>
      <c r="R28" s="50">
        <f t="shared" si="1"/>
        <v>0</v>
      </c>
      <c r="S28" s="25">
        <f t="shared" si="2"/>
        <v>49495159</v>
      </c>
      <c r="T28" s="56" t="e">
        <f>+#REF!</f>
        <v>#REF!</v>
      </c>
    </row>
    <row r="29" spans="2:20" s="16" customFormat="1" ht="22.5" customHeight="1" x14ac:dyDescent="0.2">
      <c r="B29" s="26" t="s">
        <v>50</v>
      </c>
      <c r="C29" s="27" t="s">
        <v>54</v>
      </c>
      <c r="D29" s="28" t="s">
        <v>18</v>
      </c>
      <c r="E29" s="29">
        <v>192639483.28</v>
      </c>
      <c r="F29" s="30"/>
      <c r="G29" s="24"/>
      <c r="H29" s="24"/>
      <c r="I29" s="30"/>
      <c r="J29" s="24"/>
      <c r="K29" s="24"/>
      <c r="L29" s="30"/>
      <c r="M29" s="24"/>
      <c r="N29" s="24"/>
      <c r="O29" s="30"/>
      <c r="P29" s="24"/>
      <c r="Q29" s="24"/>
      <c r="R29" s="50">
        <f t="shared" si="1"/>
        <v>0</v>
      </c>
      <c r="S29" s="25">
        <f t="shared" si="2"/>
        <v>0</v>
      </c>
      <c r="T29" s="56" t="e">
        <f>VLOOKUP(B29,#REF!,3,FALSE)</f>
        <v>#REF!</v>
      </c>
    </row>
    <row r="30" spans="2:20" s="16" customFormat="1" ht="36" x14ac:dyDescent="0.2">
      <c r="B30" s="26">
        <v>14452</v>
      </c>
      <c r="C30" s="27" t="s">
        <v>55</v>
      </c>
      <c r="D30" s="28" t="s">
        <v>18</v>
      </c>
      <c r="E30" s="29">
        <v>69048242.067200005</v>
      </c>
      <c r="F30" s="30"/>
      <c r="G30" s="24"/>
      <c r="H30" s="24"/>
      <c r="I30" s="30"/>
      <c r="J30" s="24"/>
      <c r="K30" s="24"/>
      <c r="L30" s="30"/>
      <c r="M30" s="24"/>
      <c r="N30" s="24"/>
      <c r="O30" s="30"/>
      <c r="P30" s="24"/>
      <c r="Q30" s="24"/>
      <c r="R30" s="50">
        <f t="shared" si="1"/>
        <v>0</v>
      </c>
      <c r="S30" s="25">
        <f t="shared" si="2"/>
        <v>0</v>
      </c>
      <c r="T30" s="56" t="e">
        <f>VLOOKUP(B30,#REF!,3,FALSE)</f>
        <v>#REF!</v>
      </c>
    </row>
    <row r="31" spans="2:20" s="16" customFormat="1" ht="24" x14ac:dyDescent="0.2">
      <c r="B31" s="45">
        <v>14411</v>
      </c>
      <c r="C31" s="46" t="s">
        <v>34</v>
      </c>
      <c r="D31" s="28" t="s">
        <v>18</v>
      </c>
      <c r="E31" s="29">
        <v>128010073.88</v>
      </c>
      <c r="F31" s="54">
        <v>2241233</v>
      </c>
      <c r="G31" s="24">
        <v>6672609</v>
      </c>
      <c r="H31" s="24">
        <v>6095288</v>
      </c>
      <c r="I31" s="53"/>
      <c r="J31" s="24"/>
      <c r="K31" s="24"/>
      <c r="L31" s="53"/>
      <c r="M31" s="24"/>
      <c r="N31" s="24"/>
      <c r="O31" s="53"/>
      <c r="P31" s="24"/>
      <c r="Q31" s="24"/>
      <c r="R31" s="50"/>
      <c r="S31" s="25">
        <f t="shared" si="2"/>
        <v>15009130</v>
      </c>
      <c r="T31" s="56" t="e">
        <f>VLOOKUP(B31,#REF!,3,FALSE)</f>
        <v>#REF!</v>
      </c>
    </row>
    <row r="32" spans="2:20" s="16" customFormat="1" ht="12" x14ac:dyDescent="0.2">
      <c r="B32" s="75" t="s">
        <v>67</v>
      </c>
      <c r="C32" s="76"/>
      <c r="D32" s="76"/>
      <c r="E32" s="77"/>
      <c r="F32" s="14">
        <f>SUM(F33:F38)</f>
        <v>46973910</v>
      </c>
      <c r="G32" s="14">
        <f t="shared" ref="G32:Q32" si="3">SUM(G33:G38)</f>
        <v>139465249</v>
      </c>
      <c r="H32" s="14">
        <f t="shared" si="3"/>
        <v>154065891</v>
      </c>
      <c r="I32" s="14">
        <f t="shared" si="3"/>
        <v>0</v>
      </c>
      <c r="J32" s="14">
        <f t="shared" si="3"/>
        <v>0</v>
      </c>
      <c r="K32" s="14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50">
        <f t="shared" si="1"/>
        <v>0</v>
      </c>
      <c r="S32" s="25">
        <f t="shared" si="2"/>
        <v>340505050</v>
      </c>
      <c r="T32" s="56" t="e">
        <f>VLOOKUP(B32,#REF!,3,FALSE)</f>
        <v>#REF!</v>
      </c>
    </row>
    <row r="33" spans="1:20" s="16" customFormat="1" ht="12.75" customHeight="1" x14ac:dyDescent="0.2">
      <c r="B33" s="26" t="s">
        <v>35</v>
      </c>
      <c r="C33" s="27" t="s">
        <v>45</v>
      </c>
      <c r="D33" s="28" t="s">
        <v>18</v>
      </c>
      <c r="E33" s="23"/>
      <c r="F33" s="24">
        <v>13291606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50">
        <f t="shared" si="1"/>
        <v>0</v>
      </c>
      <c r="S33" s="25">
        <f t="shared" si="2"/>
        <v>13291606</v>
      </c>
      <c r="T33" s="56" t="e">
        <f>VLOOKUP(B33,#REF!,3,FALSE)</f>
        <v>#REF!</v>
      </c>
    </row>
    <row r="34" spans="1:20" s="16" customFormat="1" ht="24" x14ac:dyDescent="0.2">
      <c r="B34" s="45">
        <v>6810</v>
      </c>
      <c r="C34" s="46" t="s">
        <v>65</v>
      </c>
      <c r="D34" s="28"/>
      <c r="E34" s="23"/>
      <c r="F34" s="24">
        <f>4343898+12386190</f>
        <v>16730088</v>
      </c>
      <c r="G34" s="24"/>
      <c r="H34" s="24">
        <v>18935339</v>
      </c>
      <c r="I34" s="24"/>
      <c r="J34" s="24"/>
      <c r="K34" s="24"/>
      <c r="L34" s="24"/>
      <c r="M34" s="24"/>
      <c r="N34" s="24"/>
      <c r="O34" s="24"/>
      <c r="P34" s="24"/>
      <c r="Q34" s="24"/>
      <c r="R34" s="50"/>
      <c r="S34" s="25">
        <f t="shared" si="2"/>
        <v>35665427</v>
      </c>
      <c r="T34" s="56" t="e">
        <f>VLOOKUP(B34,#REF!,3,FALSE)</f>
        <v>#REF!</v>
      </c>
    </row>
    <row r="35" spans="1:20" s="16" customFormat="1" ht="24" x14ac:dyDescent="0.2">
      <c r="B35" s="45">
        <v>13923</v>
      </c>
      <c r="C35" s="46" t="s">
        <v>58</v>
      </c>
      <c r="D35" s="28"/>
      <c r="E35" s="23"/>
      <c r="F35" s="24"/>
      <c r="G35" s="24"/>
      <c r="H35" s="24">
        <v>2466111</v>
      </c>
      <c r="I35" s="24"/>
      <c r="J35" s="24"/>
      <c r="K35" s="24"/>
      <c r="L35" s="24"/>
      <c r="M35" s="24"/>
      <c r="N35" s="24"/>
      <c r="O35" s="24"/>
      <c r="P35" s="24"/>
      <c r="Q35" s="24"/>
      <c r="R35" s="50"/>
      <c r="S35" s="25">
        <f t="shared" si="2"/>
        <v>2466111</v>
      </c>
      <c r="T35" s="56" t="e">
        <f>VLOOKUP(B35,#REF!,3,FALSE)</f>
        <v>#REF!</v>
      </c>
    </row>
    <row r="36" spans="1:20" s="16" customFormat="1" ht="24" x14ac:dyDescent="0.2">
      <c r="B36" s="26">
        <v>12498</v>
      </c>
      <c r="C36" s="27" t="s">
        <v>46</v>
      </c>
      <c r="D36" s="28" t="s">
        <v>18</v>
      </c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50">
        <f t="shared" si="1"/>
        <v>0</v>
      </c>
      <c r="S36" s="25">
        <f t="shared" si="2"/>
        <v>0</v>
      </c>
      <c r="T36" s="56" t="e">
        <f>VLOOKUP(B36,#REF!,3,FALSE)</f>
        <v>#REF!</v>
      </c>
    </row>
    <row r="37" spans="1:20" s="16" customFormat="1" ht="9.75" customHeight="1" x14ac:dyDescent="0.2">
      <c r="B37" s="39" t="s">
        <v>35</v>
      </c>
      <c r="C37" s="40" t="s">
        <v>61</v>
      </c>
      <c r="D37" s="28" t="s">
        <v>18</v>
      </c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50">
        <f t="shared" si="1"/>
        <v>0</v>
      </c>
      <c r="S37" s="25">
        <f t="shared" si="2"/>
        <v>0</v>
      </c>
      <c r="T37" s="56" t="e">
        <f>VLOOKUP(B37,#REF!,3,FALSE)</f>
        <v>#REF!</v>
      </c>
    </row>
    <row r="38" spans="1:20" s="16" customFormat="1" ht="9" customHeight="1" x14ac:dyDescent="0.2">
      <c r="B38" s="26" t="s">
        <v>35</v>
      </c>
      <c r="C38" s="27" t="s">
        <v>36</v>
      </c>
      <c r="D38" s="28" t="s">
        <v>18</v>
      </c>
      <c r="E38" s="23"/>
      <c r="F38" s="55">
        <v>16952216</v>
      </c>
      <c r="G38" s="24">
        <v>139465249</v>
      </c>
      <c r="H38" s="24">
        <v>132664441</v>
      </c>
      <c r="I38" s="24"/>
      <c r="J38" s="24"/>
      <c r="K38" s="24"/>
      <c r="L38" s="24"/>
      <c r="M38" s="24"/>
      <c r="N38" s="24"/>
      <c r="O38" s="24"/>
      <c r="P38" s="24"/>
      <c r="Q38" s="24"/>
      <c r="R38" s="50">
        <f t="shared" si="1"/>
        <v>0</v>
      </c>
      <c r="S38" s="25">
        <f t="shared" si="2"/>
        <v>289081906</v>
      </c>
      <c r="T38" s="56" t="e">
        <f>VLOOKUP(B38,#REF!,3,FALSE)</f>
        <v>#REF!</v>
      </c>
    </row>
    <row r="39" spans="1:20" s="16" customFormat="1" ht="12.75" thickBot="1" x14ac:dyDescent="0.25">
      <c r="B39" s="82" t="s">
        <v>37</v>
      </c>
      <c r="C39" s="83"/>
      <c r="D39" s="83"/>
      <c r="E39" s="31">
        <f>SUM(E4:E31)</f>
        <v>5570986475.9999981</v>
      </c>
      <c r="F39" s="32">
        <f>SUM(F4:F32)</f>
        <v>249876430</v>
      </c>
      <c r="G39" s="32">
        <f>SUM(G4:G32)</f>
        <v>336213251</v>
      </c>
      <c r="H39" s="32">
        <f>SUM(H4:H32)</f>
        <v>236187656</v>
      </c>
      <c r="I39" s="32">
        <f t="shared" ref="I39:Q39" si="4">SUM(I4:I32)</f>
        <v>0</v>
      </c>
      <c r="J39" s="32">
        <f t="shared" si="4"/>
        <v>0</v>
      </c>
      <c r="K39" s="32">
        <f t="shared" si="4"/>
        <v>0</v>
      </c>
      <c r="L39" s="32">
        <f t="shared" si="4"/>
        <v>0</v>
      </c>
      <c r="M39" s="32">
        <f t="shared" si="4"/>
        <v>0</v>
      </c>
      <c r="N39" s="32">
        <f t="shared" si="4"/>
        <v>0</v>
      </c>
      <c r="O39" s="33">
        <f t="shared" si="4"/>
        <v>0</v>
      </c>
      <c r="P39" s="33">
        <f t="shared" si="4"/>
        <v>0</v>
      </c>
      <c r="Q39" s="33">
        <f t="shared" si="4"/>
        <v>0</v>
      </c>
      <c r="R39" s="51"/>
      <c r="S39" s="25">
        <f t="shared" si="2"/>
        <v>822277337</v>
      </c>
      <c r="T39" s="56"/>
    </row>
    <row r="40" spans="1:20" s="16" customFormat="1" ht="15" customHeight="1" thickBot="1" x14ac:dyDescent="0.25">
      <c r="B40" s="84" t="s">
        <v>44</v>
      </c>
      <c r="C40" s="85"/>
      <c r="D40" s="85"/>
      <c r="E40" s="85"/>
      <c r="F40" s="68">
        <f>+F39+G39+H39</f>
        <v>822277337</v>
      </c>
      <c r="G40" s="69"/>
      <c r="H40" s="70"/>
      <c r="I40" s="68">
        <f>+I39+J39+K39</f>
        <v>0</v>
      </c>
      <c r="J40" s="69"/>
      <c r="K40" s="70"/>
      <c r="L40" s="68">
        <f>+L39+M39+N39</f>
        <v>0</v>
      </c>
      <c r="M40" s="69"/>
      <c r="N40" s="70"/>
      <c r="O40" s="68">
        <f>+O39+P39+Q39</f>
        <v>0</v>
      </c>
      <c r="P40" s="69"/>
      <c r="Q40" s="70"/>
      <c r="R40" s="52"/>
      <c r="S40" s="25">
        <f t="shared" si="2"/>
        <v>822277337</v>
      </c>
      <c r="T40" s="56"/>
    </row>
    <row r="41" spans="1:20" s="9" customFormat="1" ht="15.75" hidden="1" customHeight="1" x14ac:dyDescent="0.25">
      <c r="B41" s="2"/>
      <c r="C41" s="2"/>
      <c r="D41" s="2"/>
      <c r="E41" s="2"/>
      <c r="F41" s="2"/>
      <c r="G41" s="2"/>
      <c r="H41" s="2"/>
      <c r="I41" s="11"/>
      <c r="J41" s="11"/>
      <c r="K41" s="11"/>
      <c r="L41" s="10"/>
      <c r="M41" s="10"/>
      <c r="N41" s="10"/>
      <c r="O41" s="5"/>
      <c r="P41" s="5"/>
      <c r="Q41" s="5"/>
      <c r="R41" s="5"/>
      <c r="S41" s="25">
        <f t="shared" si="2"/>
        <v>0</v>
      </c>
      <c r="T41" s="57"/>
    </row>
    <row r="42" spans="1:20" s="44" customFormat="1" ht="15.75" customHeight="1" x14ac:dyDescent="0.25">
      <c r="B42" s="2"/>
      <c r="C42" s="2"/>
      <c r="D42" s="2"/>
      <c r="E42" s="2"/>
      <c r="F42" s="2"/>
      <c r="G42" s="2"/>
      <c r="H42" s="2"/>
      <c r="I42" s="11"/>
      <c r="J42" s="11"/>
      <c r="K42" s="11"/>
      <c r="L42" s="10"/>
      <c r="M42" s="10"/>
      <c r="N42" s="10"/>
      <c r="O42" s="5"/>
      <c r="P42" s="5"/>
      <c r="Q42" s="5"/>
      <c r="R42" s="5"/>
      <c r="S42" s="25"/>
      <c r="T42" s="57"/>
    </row>
    <row r="43" spans="1:20" s="44" customFormat="1" ht="15.75" customHeight="1" x14ac:dyDescent="0.25">
      <c r="B43" s="2"/>
      <c r="C43" s="2"/>
      <c r="D43" s="2"/>
      <c r="E43" s="2"/>
      <c r="F43" s="2"/>
      <c r="G43" s="2"/>
      <c r="H43" s="2"/>
      <c r="I43" s="11"/>
      <c r="J43" s="11"/>
      <c r="K43" s="11"/>
      <c r="L43" s="10"/>
      <c r="M43" s="10"/>
      <c r="N43" s="10"/>
      <c r="O43" s="5"/>
      <c r="P43" s="5"/>
      <c r="Q43" s="5"/>
      <c r="R43" s="5"/>
      <c r="S43" s="25"/>
      <c r="T43" s="57"/>
    </row>
    <row r="44" spans="1:20" ht="18.75" x14ac:dyDescent="0.25">
      <c r="C44" s="6" t="s">
        <v>38</v>
      </c>
      <c r="F44" s="73" t="s">
        <v>39</v>
      </c>
      <c r="G44" s="73"/>
      <c r="H44" s="73"/>
      <c r="S44" s="1"/>
    </row>
    <row r="45" spans="1:20" s="12" customFormat="1" ht="18" customHeight="1" x14ac:dyDescent="0.25">
      <c r="B45" s="2"/>
      <c r="C45" s="36"/>
      <c r="D45" s="2"/>
      <c r="E45" s="4"/>
      <c r="F45" s="36"/>
      <c r="G45" s="36"/>
      <c r="H45" s="37"/>
      <c r="M45" s="5"/>
      <c r="N45" s="5"/>
      <c r="O45" s="5"/>
      <c r="P45" s="5"/>
      <c r="Q45" s="5"/>
      <c r="R45" s="5"/>
      <c r="S45" s="1"/>
      <c r="T45" s="57"/>
    </row>
    <row r="46" spans="1:20" ht="20.25" customHeight="1" x14ac:dyDescent="0.25">
      <c r="C46" s="7" t="s">
        <v>40</v>
      </c>
      <c r="F46" s="71" t="s">
        <v>41</v>
      </c>
      <c r="G46" s="71"/>
      <c r="H46" s="71"/>
    </row>
    <row r="47" spans="1:20" ht="20.25" customHeight="1" x14ac:dyDescent="0.25">
      <c r="C47" s="8" t="s">
        <v>42</v>
      </c>
      <c r="F47" s="72" t="s">
        <v>43</v>
      </c>
      <c r="G47" s="72"/>
      <c r="H47" s="72"/>
      <c r="S47" s="38"/>
    </row>
    <row r="48" spans="1:20" s="5" customFormat="1" x14ac:dyDescent="0.25">
      <c r="A48"/>
      <c r="B48" s="2"/>
      <c r="C48" s="3"/>
      <c r="D48" s="2"/>
      <c r="E48" s="4"/>
      <c r="G48"/>
      <c r="H48"/>
      <c r="I48"/>
      <c r="S48"/>
      <c r="T48" s="57"/>
    </row>
    <row r="49" spans="1:20" s="5" customFormat="1" x14ac:dyDescent="0.25">
      <c r="A49"/>
      <c r="B49" s="2"/>
      <c r="C49" s="3"/>
      <c r="D49" s="2"/>
      <c r="E49" s="4"/>
      <c r="G49" s="67"/>
      <c r="H49" s="67"/>
      <c r="I49" s="67"/>
      <c r="S49"/>
      <c r="T49" s="57"/>
    </row>
    <row r="50" spans="1:20" s="5" customFormat="1" x14ac:dyDescent="0.25">
      <c r="A50"/>
      <c r="B50" s="2"/>
      <c r="C50" s="3"/>
      <c r="D50" s="2"/>
      <c r="E50" s="4"/>
      <c r="F50" s="5">
        <v>30317682</v>
      </c>
      <c r="G50" s="67"/>
      <c r="H50" s="67"/>
      <c r="I50" s="67"/>
      <c r="L50" s="41"/>
      <c r="S50"/>
      <c r="T50" s="57"/>
    </row>
    <row r="51" spans="1:20" x14ac:dyDescent="0.25">
      <c r="F51" s="13">
        <f>+F50-F39</f>
        <v>-219558748</v>
      </c>
      <c r="G51"/>
      <c r="H51"/>
      <c r="I51"/>
    </row>
    <row r="52" spans="1:20" x14ac:dyDescent="0.25">
      <c r="F52" s="5">
        <v>132807569</v>
      </c>
      <c r="G52" s="1">
        <f>+F52-I39</f>
        <v>132807569</v>
      </c>
      <c r="H52"/>
      <c r="I52"/>
    </row>
    <row r="53" spans="1:20" x14ac:dyDescent="0.25">
      <c r="F53" s="5">
        <v>110807891</v>
      </c>
      <c r="G53" s="1">
        <f>+F53-J39</f>
        <v>110807891</v>
      </c>
      <c r="H53"/>
      <c r="I53"/>
    </row>
    <row r="54" spans="1:20" x14ac:dyDescent="0.25">
      <c r="F54" s="5">
        <v>143880850</v>
      </c>
      <c r="G54" s="13">
        <f>+F54-K39</f>
        <v>143880850</v>
      </c>
    </row>
  </sheetData>
  <mergeCells count="16">
    <mergeCell ref="L40:N40"/>
    <mergeCell ref="F44:H44"/>
    <mergeCell ref="B1:Q1"/>
    <mergeCell ref="O40:Q40"/>
    <mergeCell ref="G49:I49"/>
    <mergeCell ref="B3:E3"/>
    <mergeCell ref="B4:B6"/>
    <mergeCell ref="C4:C6"/>
    <mergeCell ref="B32:E32"/>
    <mergeCell ref="B39:D39"/>
    <mergeCell ref="B40:E40"/>
    <mergeCell ref="G50:I50"/>
    <mergeCell ref="I40:K40"/>
    <mergeCell ref="F46:H46"/>
    <mergeCell ref="F47:H47"/>
    <mergeCell ref="F40:H40"/>
  </mergeCells>
  <phoneticPr fontId="11" type="noConversion"/>
  <pageMargins left="0.23622047244094491" right="0.23622047244094491" top="0.15748031496062992" bottom="0.19685039370078741" header="0.31496062992125984" footer="0.31496062992125984"/>
  <pageSetup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50789-8DA5-417E-B308-121520B1AFC6}">
  <sheetPr>
    <pageSetUpPr fitToPage="1"/>
  </sheetPr>
  <dimension ref="A1:T60"/>
  <sheetViews>
    <sheetView tabSelected="1" view="pageBreakPreview" topLeftCell="B1" zoomScale="90" zoomScaleNormal="80" zoomScaleSheetLayoutView="90" workbookViewId="0">
      <pane xSplit="2" ySplit="2" topLeftCell="D3" activePane="bottomRight" state="frozen"/>
      <selection activeCell="B1" sqref="B1"/>
      <selection pane="topRight" activeCell="E1" sqref="E1"/>
      <selection pane="bottomLeft" activeCell="B3" sqref="B3"/>
      <selection pane="bottomRight" activeCell="B46" sqref="B46:H46"/>
    </sheetView>
  </sheetViews>
  <sheetFormatPr baseColWidth="10" defaultRowHeight="15" x14ac:dyDescent="0.25"/>
  <cols>
    <col min="1" max="1" width="5.85546875" style="64" hidden="1" customWidth="1"/>
    <col min="2" max="2" width="10" style="2" customWidth="1"/>
    <col min="3" max="3" width="67" style="3" customWidth="1"/>
    <col min="4" max="4" width="13.140625" style="2" customWidth="1"/>
    <col min="5" max="5" width="15.5703125" style="4" customWidth="1"/>
    <col min="6" max="6" width="16.7109375" style="5" bestFit="1" customWidth="1"/>
    <col min="7" max="7" width="16" style="5" bestFit="1" customWidth="1"/>
    <col min="8" max="8" width="14" style="5" bestFit="1" customWidth="1"/>
    <col min="9" max="15" width="14" style="5" hidden="1" customWidth="1"/>
    <col min="16" max="16" width="13" style="5" hidden="1" customWidth="1"/>
    <col min="17" max="17" width="14" style="5" hidden="1" customWidth="1"/>
    <col min="18" max="18" width="14" style="5" customWidth="1"/>
    <col min="19" max="19" width="21" style="64" bestFit="1" customWidth="1"/>
    <col min="20" max="20" width="14.85546875" style="57" bestFit="1" customWidth="1"/>
    <col min="21" max="16384" width="11.42578125" style="64"/>
  </cols>
  <sheetData>
    <row r="1" spans="2:20" s="16" customFormat="1" ht="69.75" customHeight="1" thickBot="1" x14ac:dyDescent="0.25">
      <c r="B1" s="117" t="s">
        <v>64</v>
      </c>
      <c r="C1" s="117"/>
      <c r="D1" s="117"/>
      <c r="E1" s="117"/>
      <c r="F1" s="117"/>
      <c r="G1" s="117"/>
      <c r="H1" s="117"/>
      <c r="I1" s="74"/>
      <c r="J1" s="74"/>
      <c r="K1" s="74"/>
      <c r="L1" s="74"/>
      <c r="M1" s="74"/>
      <c r="N1" s="74"/>
      <c r="O1" s="74"/>
      <c r="P1" s="74"/>
      <c r="Q1" s="74"/>
      <c r="R1" s="47"/>
      <c r="T1" s="56"/>
    </row>
    <row r="2" spans="2:20" s="16" customFormat="1" ht="25.5" customHeight="1" x14ac:dyDescent="0.2">
      <c r="B2" s="118" t="s">
        <v>0</v>
      </c>
      <c r="C2" s="118" t="s">
        <v>1</v>
      </c>
      <c r="D2" s="119" t="s">
        <v>2</v>
      </c>
      <c r="E2" s="120" t="s">
        <v>3</v>
      </c>
      <c r="F2" s="121" t="s">
        <v>4</v>
      </c>
      <c r="G2" s="121" t="s">
        <v>5</v>
      </c>
      <c r="H2" s="121" t="s">
        <v>6</v>
      </c>
      <c r="I2" s="87" t="s">
        <v>7</v>
      </c>
      <c r="J2" s="21" t="s">
        <v>8</v>
      </c>
      <c r="K2" s="21" t="s">
        <v>9</v>
      </c>
      <c r="L2" s="21" t="s">
        <v>10</v>
      </c>
      <c r="M2" s="21" t="s">
        <v>11</v>
      </c>
      <c r="N2" s="21" t="s">
        <v>12</v>
      </c>
      <c r="O2" s="21" t="s">
        <v>13</v>
      </c>
      <c r="P2" s="21" t="s">
        <v>14</v>
      </c>
      <c r="Q2" s="21" t="s">
        <v>15</v>
      </c>
      <c r="R2" s="48"/>
      <c r="T2" s="56"/>
    </row>
    <row r="3" spans="2:20" s="16" customFormat="1" ht="12" x14ac:dyDescent="0.2">
      <c r="B3" s="122" t="s">
        <v>66</v>
      </c>
      <c r="C3" s="122"/>
      <c r="D3" s="122"/>
      <c r="E3" s="122"/>
      <c r="F3" s="123">
        <f>SUM(F4:F31)</f>
        <v>219067225</v>
      </c>
      <c r="G3" s="123">
        <f t="shared" ref="G3:Q3" si="0">SUM(G4:G31)</f>
        <v>196748002</v>
      </c>
      <c r="H3" s="123">
        <f t="shared" si="0"/>
        <v>804859220</v>
      </c>
      <c r="I3" s="115">
        <f t="shared" si="0"/>
        <v>0</v>
      </c>
      <c r="J3" s="14">
        <f t="shared" si="0"/>
        <v>0</v>
      </c>
      <c r="K3" s="14">
        <f t="shared" si="0"/>
        <v>0</v>
      </c>
      <c r="L3" s="14">
        <f t="shared" si="0"/>
        <v>0</v>
      </c>
      <c r="M3" s="14">
        <f t="shared" si="0"/>
        <v>0</v>
      </c>
      <c r="N3" s="14">
        <f t="shared" si="0"/>
        <v>0</v>
      </c>
      <c r="O3" s="14">
        <f t="shared" si="0"/>
        <v>0</v>
      </c>
      <c r="P3" s="14">
        <f t="shared" si="0"/>
        <v>0</v>
      </c>
      <c r="Q3" s="14">
        <f t="shared" si="0"/>
        <v>0</v>
      </c>
      <c r="R3" s="49"/>
      <c r="T3" s="56"/>
    </row>
    <row r="4" spans="2:20" s="16" customFormat="1" ht="12.75" customHeight="1" x14ac:dyDescent="0.2">
      <c r="B4" s="124">
        <v>14534</v>
      </c>
      <c r="C4" s="125" t="s">
        <v>62</v>
      </c>
      <c r="D4" s="22" t="s">
        <v>63</v>
      </c>
      <c r="E4" s="126">
        <v>661502365</v>
      </c>
      <c r="F4" s="127"/>
      <c r="G4" s="127"/>
      <c r="H4" s="127"/>
      <c r="I4" s="53"/>
      <c r="J4" s="24"/>
      <c r="K4" s="24"/>
      <c r="L4" s="24"/>
      <c r="M4" s="24"/>
      <c r="N4" s="24"/>
      <c r="O4" s="24"/>
      <c r="P4" s="24"/>
      <c r="Q4" s="24"/>
      <c r="R4" s="50">
        <f>SUM(O4:Q4)</f>
        <v>0</v>
      </c>
      <c r="S4" s="25">
        <f>SUM(F4:Q4)</f>
        <v>0</v>
      </c>
      <c r="T4" s="56">
        <f>+S4/58.48</f>
        <v>0</v>
      </c>
    </row>
    <row r="5" spans="2:20" s="16" customFormat="1" ht="12" x14ac:dyDescent="0.2">
      <c r="B5" s="124"/>
      <c r="C5" s="125"/>
      <c r="D5" s="22" t="s">
        <v>60</v>
      </c>
      <c r="E5" s="126">
        <v>65000000</v>
      </c>
      <c r="F5" s="127"/>
      <c r="G5" s="127"/>
      <c r="H5" s="127"/>
      <c r="I5" s="53"/>
      <c r="J5" s="24"/>
      <c r="K5" s="24"/>
      <c r="L5" s="24"/>
      <c r="M5" s="24"/>
      <c r="N5" s="24"/>
      <c r="O5" s="24"/>
      <c r="P5" s="24"/>
      <c r="Q5" s="24"/>
      <c r="R5" s="50">
        <f t="shared" ref="R5:R42" si="1">SUM(O5:Q5)</f>
        <v>0</v>
      </c>
      <c r="S5" s="25">
        <f t="shared" ref="S5:S45" si="2">SUM(F5:Q5)</f>
        <v>0</v>
      </c>
      <c r="T5" s="56"/>
    </row>
    <row r="6" spans="2:20" s="16" customFormat="1" ht="13.5" customHeight="1" x14ac:dyDescent="0.2">
      <c r="B6" s="124"/>
      <c r="C6" s="125"/>
      <c r="D6" s="22" t="s">
        <v>18</v>
      </c>
      <c r="E6" s="126"/>
      <c r="F6" s="127"/>
      <c r="G6" s="127"/>
      <c r="H6" s="127"/>
      <c r="I6" s="53"/>
      <c r="J6" s="24"/>
      <c r="K6" s="24"/>
      <c r="L6" s="24"/>
      <c r="M6" s="24"/>
      <c r="N6" s="24"/>
      <c r="O6" s="24"/>
      <c r="P6" s="24"/>
      <c r="Q6" s="24"/>
      <c r="R6" s="50">
        <f t="shared" si="1"/>
        <v>0</v>
      </c>
      <c r="S6" s="25">
        <f t="shared" si="2"/>
        <v>0</v>
      </c>
      <c r="T6" s="56"/>
    </row>
    <row r="7" spans="2:20" s="16" customFormat="1" ht="27" customHeight="1" x14ac:dyDescent="0.2">
      <c r="B7" s="22">
        <v>14078</v>
      </c>
      <c r="C7" s="128" t="s">
        <v>17</v>
      </c>
      <c r="D7" s="22" t="s">
        <v>18</v>
      </c>
      <c r="E7" s="126">
        <v>102827912.94</v>
      </c>
      <c r="F7" s="127"/>
      <c r="G7" s="127"/>
      <c r="H7" s="127"/>
      <c r="I7" s="53"/>
      <c r="J7" s="24"/>
      <c r="K7" s="24"/>
      <c r="L7" s="30"/>
      <c r="M7" s="24"/>
      <c r="N7" s="24"/>
      <c r="O7" s="30"/>
      <c r="P7" s="24"/>
      <c r="Q7" s="24"/>
      <c r="R7" s="50"/>
      <c r="S7" s="25"/>
      <c r="T7" s="56"/>
    </row>
    <row r="8" spans="2:20" s="16" customFormat="1" ht="16.5" hidden="1" customHeight="1" x14ac:dyDescent="0.2">
      <c r="B8" s="22">
        <v>14082</v>
      </c>
      <c r="C8" s="128" t="s">
        <v>19</v>
      </c>
      <c r="D8" s="22" t="s">
        <v>18</v>
      </c>
      <c r="E8" s="126"/>
      <c r="F8" s="127"/>
      <c r="G8" s="127"/>
      <c r="H8" s="127"/>
      <c r="I8" s="53"/>
      <c r="J8" s="24"/>
      <c r="K8" s="24"/>
      <c r="L8" s="30"/>
      <c r="M8" s="24"/>
      <c r="N8" s="24"/>
      <c r="O8" s="30"/>
      <c r="P8" s="24"/>
      <c r="Q8" s="24"/>
      <c r="R8" s="50">
        <f t="shared" si="1"/>
        <v>0</v>
      </c>
      <c r="S8" s="25">
        <f t="shared" si="2"/>
        <v>0</v>
      </c>
      <c r="T8" s="56"/>
    </row>
    <row r="9" spans="2:20" s="16" customFormat="1" ht="24" x14ac:dyDescent="0.2">
      <c r="B9" s="22">
        <v>14074</v>
      </c>
      <c r="C9" s="128" t="s">
        <v>20</v>
      </c>
      <c r="D9" s="22" t="s">
        <v>18</v>
      </c>
      <c r="E9" s="126">
        <v>231380523</v>
      </c>
      <c r="F9" s="127"/>
      <c r="G9" s="127"/>
      <c r="H9" s="127"/>
      <c r="I9" s="53"/>
      <c r="J9" s="24"/>
      <c r="K9" s="24"/>
      <c r="L9" s="30"/>
      <c r="M9" s="24"/>
      <c r="N9" s="24"/>
      <c r="O9" s="30"/>
      <c r="P9" s="24"/>
      <c r="Q9" s="24"/>
      <c r="R9" s="50">
        <f t="shared" si="1"/>
        <v>0</v>
      </c>
      <c r="S9" s="25">
        <f t="shared" si="2"/>
        <v>0</v>
      </c>
      <c r="T9" s="56"/>
    </row>
    <row r="10" spans="2:20" s="16" customFormat="1" ht="24" hidden="1" x14ac:dyDescent="0.2">
      <c r="B10" s="22">
        <v>14075</v>
      </c>
      <c r="C10" s="128" t="s">
        <v>59</v>
      </c>
      <c r="D10" s="22" t="s">
        <v>18</v>
      </c>
      <c r="E10" s="126"/>
      <c r="F10" s="127"/>
      <c r="G10" s="127"/>
      <c r="H10" s="127"/>
      <c r="I10" s="53"/>
      <c r="J10" s="24"/>
      <c r="K10" s="24"/>
      <c r="L10" s="24"/>
      <c r="M10" s="24"/>
      <c r="N10" s="24"/>
      <c r="O10" s="24"/>
      <c r="P10" s="24"/>
      <c r="Q10" s="24"/>
      <c r="R10" s="50">
        <f>SUM(O10:Q10)</f>
        <v>0</v>
      </c>
      <c r="S10" s="25">
        <f>SUM(F10:Q10)</f>
        <v>0</v>
      </c>
      <c r="T10" s="56"/>
    </row>
    <row r="11" spans="2:20" s="16" customFormat="1" ht="24" x14ac:dyDescent="0.2">
      <c r="B11" s="22">
        <v>14079</v>
      </c>
      <c r="C11" s="128" t="s">
        <v>21</v>
      </c>
      <c r="D11" s="22" t="s">
        <v>18</v>
      </c>
      <c r="E11" s="126">
        <v>27568131</v>
      </c>
      <c r="F11" s="127">
        <v>15463639</v>
      </c>
      <c r="G11" s="127"/>
      <c r="H11" s="127"/>
      <c r="I11" s="53"/>
      <c r="J11" s="24"/>
      <c r="K11" s="24"/>
      <c r="L11" s="30"/>
      <c r="M11" s="24"/>
      <c r="N11" s="24"/>
      <c r="O11" s="30"/>
      <c r="P11" s="24"/>
      <c r="Q11" s="24"/>
      <c r="R11" s="50">
        <f t="shared" si="1"/>
        <v>0</v>
      </c>
      <c r="S11" s="25">
        <f>SUM(F11:Q11)</f>
        <v>15463639</v>
      </c>
      <c r="T11" s="56" t="e">
        <f>VLOOKUP(B11,#REF!,3,FALSE)</f>
        <v>#REF!</v>
      </c>
    </row>
    <row r="12" spans="2:20" s="16" customFormat="1" ht="24" x14ac:dyDescent="0.2">
      <c r="B12" s="22">
        <v>14080</v>
      </c>
      <c r="C12" s="128" t="s">
        <v>22</v>
      </c>
      <c r="D12" s="22" t="s">
        <v>18</v>
      </c>
      <c r="E12" s="126">
        <v>38155937</v>
      </c>
      <c r="F12" s="127">
        <v>35863495</v>
      </c>
      <c r="G12" s="127"/>
      <c r="H12" s="127"/>
      <c r="I12" s="53"/>
      <c r="J12" s="24"/>
      <c r="K12" s="24"/>
      <c r="L12" s="30"/>
      <c r="M12" s="24"/>
      <c r="N12" s="24"/>
      <c r="O12" s="30"/>
      <c r="P12" s="24"/>
      <c r="Q12" s="24"/>
      <c r="R12" s="50">
        <f t="shared" si="1"/>
        <v>0</v>
      </c>
      <c r="S12" s="25">
        <f t="shared" si="2"/>
        <v>35863495</v>
      </c>
      <c r="T12" s="56" t="e">
        <f>VLOOKUP(B12,#REF!,3,FALSE)</f>
        <v>#REF!</v>
      </c>
    </row>
    <row r="13" spans="2:20" s="16" customFormat="1" ht="24" hidden="1" x14ac:dyDescent="0.2">
      <c r="B13" s="22">
        <v>13923</v>
      </c>
      <c r="C13" s="128" t="s">
        <v>58</v>
      </c>
      <c r="D13" s="22" t="s">
        <v>18</v>
      </c>
      <c r="E13" s="126"/>
      <c r="F13" s="127"/>
      <c r="G13" s="127"/>
      <c r="H13" s="127"/>
      <c r="I13" s="53"/>
      <c r="J13" s="24"/>
      <c r="K13" s="24"/>
      <c r="L13" s="24"/>
      <c r="M13" s="24"/>
      <c r="N13" s="24"/>
      <c r="O13" s="24"/>
      <c r="P13" s="24"/>
      <c r="Q13" s="24"/>
      <c r="R13" s="50">
        <f>SUM(O13:Q13)</f>
        <v>0</v>
      </c>
      <c r="S13" s="25">
        <f>SUM(F13:Q13)</f>
        <v>0</v>
      </c>
      <c r="T13" s="56" t="e">
        <f>VLOOKUP(B13,#REF!,3,FALSE)</f>
        <v>#REF!</v>
      </c>
    </row>
    <row r="14" spans="2:20" s="16" customFormat="1" ht="24" hidden="1" x14ac:dyDescent="0.2">
      <c r="B14" s="22">
        <v>12494</v>
      </c>
      <c r="C14" s="128" t="s">
        <v>23</v>
      </c>
      <c r="D14" s="22" t="s">
        <v>18</v>
      </c>
      <c r="E14" s="126"/>
      <c r="F14" s="127"/>
      <c r="G14" s="127"/>
      <c r="H14" s="127"/>
      <c r="I14" s="53"/>
      <c r="J14" s="24"/>
      <c r="K14" s="24"/>
      <c r="L14" s="30"/>
      <c r="M14" s="24"/>
      <c r="N14" s="24"/>
      <c r="O14" s="30"/>
      <c r="P14" s="24"/>
      <c r="Q14" s="24"/>
      <c r="R14" s="50">
        <f t="shared" si="1"/>
        <v>0</v>
      </c>
      <c r="S14" s="25">
        <f t="shared" si="2"/>
        <v>0</v>
      </c>
      <c r="T14" s="56" t="e">
        <f>VLOOKUP(B14,#REF!,3,FALSE)</f>
        <v>#REF!</v>
      </c>
    </row>
    <row r="15" spans="2:20" s="16" customFormat="1" ht="18" hidden="1" customHeight="1" x14ac:dyDescent="0.2">
      <c r="B15" s="22">
        <v>14060</v>
      </c>
      <c r="C15" s="128" t="s">
        <v>24</v>
      </c>
      <c r="D15" s="22" t="s">
        <v>18</v>
      </c>
      <c r="E15" s="126"/>
      <c r="F15" s="127"/>
      <c r="G15" s="127"/>
      <c r="H15" s="127"/>
      <c r="I15" s="53"/>
      <c r="J15" s="24"/>
      <c r="K15" s="24"/>
      <c r="L15" s="30"/>
      <c r="M15" s="24"/>
      <c r="N15" s="24"/>
      <c r="O15" s="30"/>
      <c r="P15" s="24"/>
      <c r="Q15" s="24"/>
      <c r="R15" s="50">
        <f t="shared" si="1"/>
        <v>0</v>
      </c>
      <c r="S15" s="25">
        <f t="shared" si="2"/>
        <v>0</v>
      </c>
      <c r="T15" s="56" t="e">
        <f>VLOOKUP(B15,#REF!,3,FALSE)</f>
        <v>#REF!</v>
      </c>
    </row>
    <row r="16" spans="2:20" s="16" customFormat="1" ht="24" x14ac:dyDescent="0.2">
      <c r="B16" s="22">
        <v>14183</v>
      </c>
      <c r="C16" s="128" t="s">
        <v>25</v>
      </c>
      <c r="D16" s="22" t="s">
        <v>18</v>
      </c>
      <c r="E16" s="126">
        <v>948528910.90799999</v>
      </c>
      <c r="F16" s="127">
        <v>83620869</v>
      </c>
      <c r="G16" s="127">
        <v>68926256</v>
      </c>
      <c r="H16" s="127">
        <v>16587007</v>
      </c>
      <c r="I16" s="53"/>
      <c r="J16" s="24"/>
      <c r="K16" s="24"/>
      <c r="L16" s="30"/>
      <c r="M16" s="24"/>
      <c r="N16" s="24"/>
      <c r="O16" s="30"/>
      <c r="P16" s="24"/>
      <c r="Q16" s="24"/>
      <c r="R16" s="50">
        <f t="shared" si="1"/>
        <v>0</v>
      </c>
      <c r="S16" s="25">
        <f t="shared" si="2"/>
        <v>169134132</v>
      </c>
      <c r="T16" s="56" t="e">
        <f>VLOOKUP(B16,#REF!,3,FALSE)</f>
        <v>#REF!</v>
      </c>
    </row>
    <row r="17" spans="2:20" s="16" customFormat="1" ht="16.5" customHeight="1" x14ac:dyDescent="0.2">
      <c r="B17" s="22">
        <v>14177</v>
      </c>
      <c r="C17" s="128" t="s">
        <v>26</v>
      </c>
      <c r="D17" s="22" t="s">
        <v>18</v>
      </c>
      <c r="E17" s="126">
        <v>75974089</v>
      </c>
      <c r="F17" s="127">
        <v>11390090</v>
      </c>
      <c r="G17" s="127">
        <v>28623665</v>
      </c>
      <c r="H17" s="127">
        <v>24240083</v>
      </c>
      <c r="I17" s="53"/>
      <c r="J17" s="24"/>
      <c r="K17" s="24"/>
      <c r="L17" s="30"/>
      <c r="M17" s="24"/>
      <c r="N17" s="24"/>
      <c r="O17" s="30"/>
      <c r="P17" s="24"/>
      <c r="Q17" s="24"/>
      <c r="R17" s="50">
        <f t="shared" si="1"/>
        <v>0</v>
      </c>
      <c r="S17" s="25">
        <f t="shared" si="2"/>
        <v>64253838</v>
      </c>
      <c r="T17" s="56" t="e">
        <f>VLOOKUP(B17,#REF!,3,FALSE)</f>
        <v>#REF!</v>
      </c>
    </row>
    <row r="18" spans="2:20" s="16" customFormat="1" ht="24" x14ac:dyDescent="0.2">
      <c r="B18" s="22">
        <v>14151</v>
      </c>
      <c r="C18" s="128" t="s">
        <v>27</v>
      </c>
      <c r="D18" s="22" t="s">
        <v>16</v>
      </c>
      <c r="E18" s="126">
        <v>1116284111</v>
      </c>
      <c r="F18" s="127"/>
      <c r="G18" s="127"/>
      <c r="H18" s="127">
        <v>722737455</v>
      </c>
      <c r="I18" s="53"/>
      <c r="J18" s="24"/>
      <c r="K18" s="24"/>
      <c r="L18" s="30"/>
      <c r="M18" s="24"/>
      <c r="N18" s="24"/>
      <c r="O18" s="30"/>
      <c r="P18" s="24"/>
      <c r="Q18" s="24"/>
      <c r="R18" s="50">
        <f t="shared" si="1"/>
        <v>0</v>
      </c>
      <c r="S18" s="25">
        <f t="shared" si="2"/>
        <v>722737455</v>
      </c>
      <c r="T18" s="56" t="e">
        <f>VLOOKUP(B18,#REF!,3,FALSE)</f>
        <v>#REF!</v>
      </c>
    </row>
    <row r="19" spans="2:20" s="16" customFormat="1" ht="24" x14ac:dyDescent="0.2">
      <c r="B19" s="22">
        <v>14412</v>
      </c>
      <c r="C19" s="128" t="s">
        <v>28</v>
      </c>
      <c r="D19" s="22" t="s">
        <v>18</v>
      </c>
      <c r="E19" s="126">
        <v>210998690</v>
      </c>
      <c r="F19" s="127">
        <v>4675935</v>
      </c>
      <c r="G19" s="127"/>
      <c r="H19" s="127"/>
      <c r="I19" s="53"/>
      <c r="J19" s="24"/>
      <c r="K19" s="24"/>
      <c r="L19" s="30"/>
      <c r="M19" s="24"/>
      <c r="N19" s="24"/>
      <c r="O19" s="30"/>
      <c r="P19" s="24"/>
      <c r="Q19" s="24"/>
      <c r="R19" s="50">
        <f t="shared" si="1"/>
        <v>0</v>
      </c>
      <c r="S19" s="25">
        <f t="shared" si="2"/>
        <v>4675935</v>
      </c>
      <c r="T19" s="56" t="e">
        <f>VLOOKUP(B19,#REF!,3,FALSE)</f>
        <v>#REF!</v>
      </c>
    </row>
    <row r="20" spans="2:20" s="16" customFormat="1" ht="13.5" customHeight="1" x14ac:dyDescent="0.2">
      <c r="B20" s="22">
        <v>14409</v>
      </c>
      <c r="C20" s="128" t="s">
        <v>29</v>
      </c>
      <c r="D20" s="22" t="s">
        <v>18</v>
      </c>
      <c r="E20" s="126">
        <v>183377657</v>
      </c>
      <c r="F20" s="127">
        <v>31372567</v>
      </c>
      <c r="G20" s="127">
        <v>8202080</v>
      </c>
      <c r="H20" s="127"/>
      <c r="I20" s="53"/>
      <c r="J20" s="24"/>
      <c r="K20" s="24"/>
      <c r="L20" s="30"/>
      <c r="M20" s="24"/>
      <c r="N20" s="24"/>
      <c r="O20" s="30"/>
      <c r="P20" s="24"/>
      <c r="Q20" s="24"/>
      <c r="R20" s="50">
        <f t="shared" si="1"/>
        <v>0</v>
      </c>
      <c r="S20" s="25">
        <f t="shared" si="2"/>
        <v>39574647</v>
      </c>
      <c r="T20" s="56" t="e">
        <f>VLOOKUP(B20,#REF!,3,FALSE)</f>
        <v>#REF!</v>
      </c>
    </row>
    <row r="21" spans="2:20" s="16" customFormat="1" ht="24" x14ac:dyDescent="0.2">
      <c r="B21" s="22">
        <v>14410</v>
      </c>
      <c r="C21" s="128" t="s">
        <v>30</v>
      </c>
      <c r="D21" s="22" t="s">
        <v>18</v>
      </c>
      <c r="E21" s="126">
        <v>281627757</v>
      </c>
      <c r="F21" s="127"/>
      <c r="G21" s="127">
        <v>3131800</v>
      </c>
      <c r="H21" s="127"/>
      <c r="I21" s="53"/>
      <c r="J21" s="24"/>
      <c r="K21" s="24"/>
      <c r="L21" s="30"/>
      <c r="M21" s="24"/>
      <c r="N21" s="24"/>
      <c r="O21" s="30"/>
      <c r="P21" s="24"/>
      <c r="Q21" s="24"/>
      <c r="R21" s="50">
        <f t="shared" si="1"/>
        <v>0</v>
      </c>
      <c r="S21" s="25">
        <f t="shared" si="2"/>
        <v>3131800</v>
      </c>
      <c r="T21" s="56" t="e">
        <f>VLOOKUP(B21,#REF!,3,FALSE)</f>
        <v>#REF!</v>
      </c>
    </row>
    <row r="22" spans="2:20" s="16" customFormat="1" ht="12.75" customHeight="1" x14ac:dyDescent="0.2">
      <c r="B22" s="22">
        <v>14414</v>
      </c>
      <c r="C22" s="128" t="s">
        <v>31</v>
      </c>
      <c r="D22" s="22" t="s">
        <v>18</v>
      </c>
      <c r="E22" s="126">
        <v>152226325.47999996</v>
      </c>
      <c r="F22" s="127">
        <v>14840533</v>
      </c>
      <c r="G22" s="127"/>
      <c r="H22" s="127"/>
      <c r="I22" s="53"/>
      <c r="J22" s="24"/>
      <c r="K22" s="24"/>
      <c r="L22" s="30"/>
      <c r="M22" s="24"/>
      <c r="N22" s="24"/>
      <c r="O22" s="30"/>
      <c r="P22" s="24"/>
      <c r="Q22" s="24"/>
      <c r="R22" s="50">
        <f t="shared" si="1"/>
        <v>0</v>
      </c>
      <c r="S22" s="25">
        <f t="shared" si="2"/>
        <v>14840533</v>
      </c>
      <c r="T22" s="56" t="e">
        <f>VLOOKUP(B22,#REF!,3,FALSE)</f>
        <v>#REF!</v>
      </c>
    </row>
    <row r="23" spans="2:20" s="16" customFormat="1" ht="24" x14ac:dyDescent="0.2">
      <c r="B23" s="22">
        <v>14413</v>
      </c>
      <c r="C23" s="128" t="s">
        <v>32</v>
      </c>
      <c r="D23" s="22" t="s">
        <v>18</v>
      </c>
      <c r="E23" s="126">
        <v>103656057.63000001</v>
      </c>
      <c r="F23" s="127"/>
      <c r="G23" s="127"/>
      <c r="H23" s="127"/>
      <c r="I23" s="53"/>
      <c r="J23" s="24"/>
      <c r="K23" s="24"/>
      <c r="L23" s="30"/>
      <c r="M23" s="24"/>
      <c r="N23" s="24"/>
      <c r="O23" s="30"/>
      <c r="P23" s="24"/>
      <c r="Q23" s="24"/>
      <c r="R23" s="50">
        <f t="shared" si="1"/>
        <v>0</v>
      </c>
      <c r="S23" s="25">
        <f t="shared" si="2"/>
        <v>0</v>
      </c>
      <c r="T23" s="56" t="e">
        <f>VLOOKUP(B23,#REF!,3,FALSE)</f>
        <v>#REF!</v>
      </c>
    </row>
    <row r="24" spans="2:20" s="16" customFormat="1" ht="12" customHeight="1" x14ac:dyDescent="0.2">
      <c r="B24" s="22">
        <v>14408</v>
      </c>
      <c r="C24" s="128" t="s">
        <v>33</v>
      </c>
      <c r="D24" s="22" t="s">
        <v>18</v>
      </c>
      <c r="E24" s="126">
        <v>179417467.48999998</v>
      </c>
      <c r="F24" s="127"/>
      <c r="G24" s="127"/>
      <c r="H24" s="127"/>
      <c r="I24" s="53"/>
      <c r="J24" s="24"/>
      <c r="K24" s="24"/>
      <c r="L24" s="30"/>
      <c r="M24" s="24"/>
      <c r="N24" s="24"/>
      <c r="O24" s="30"/>
      <c r="P24" s="24"/>
      <c r="Q24" s="24"/>
      <c r="R24" s="50">
        <f t="shared" si="1"/>
        <v>0</v>
      </c>
      <c r="S24" s="25">
        <f t="shared" si="2"/>
        <v>0</v>
      </c>
      <c r="T24" s="56" t="e">
        <f>VLOOKUP(B24,#REF!,3,FALSE)</f>
        <v>#REF!</v>
      </c>
    </row>
    <row r="25" spans="2:20" s="16" customFormat="1" ht="24" x14ac:dyDescent="0.2">
      <c r="B25" s="22" t="s">
        <v>47</v>
      </c>
      <c r="C25" s="128" t="s">
        <v>51</v>
      </c>
      <c r="D25" s="22" t="s">
        <v>18</v>
      </c>
      <c r="E25" s="126">
        <v>276492077</v>
      </c>
      <c r="F25" s="127"/>
      <c r="G25" s="127">
        <v>32628342</v>
      </c>
      <c r="H25" s="127">
        <v>35199387</v>
      </c>
      <c r="I25" s="53"/>
      <c r="J25" s="24"/>
      <c r="K25" s="24"/>
      <c r="L25" s="30"/>
      <c r="M25" s="24"/>
      <c r="N25" s="24"/>
      <c r="O25" s="30"/>
      <c r="P25" s="24"/>
      <c r="Q25" s="24"/>
      <c r="R25" s="50">
        <f t="shared" si="1"/>
        <v>0</v>
      </c>
      <c r="S25" s="25">
        <f t="shared" si="2"/>
        <v>67827729</v>
      </c>
      <c r="T25" s="56" t="e">
        <f>+#REF!</f>
        <v>#REF!</v>
      </c>
    </row>
    <row r="26" spans="2:20" s="16" customFormat="1" ht="24" x14ac:dyDescent="0.2">
      <c r="B26" s="22" t="s">
        <v>48</v>
      </c>
      <c r="C26" s="128" t="s">
        <v>52</v>
      </c>
      <c r="D26" s="22" t="s">
        <v>18</v>
      </c>
      <c r="E26" s="126">
        <v>92948010</v>
      </c>
      <c r="F26" s="127"/>
      <c r="G26" s="127">
        <v>18666955</v>
      </c>
      <c r="H26" s="127"/>
      <c r="I26" s="53"/>
      <c r="J26" s="24"/>
      <c r="K26" s="24"/>
      <c r="L26" s="30"/>
      <c r="M26" s="24"/>
      <c r="N26" s="24"/>
      <c r="O26" s="30"/>
      <c r="P26" s="24"/>
      <c r="Q26" s="24"/>
      <c r="R26" s="50">
        <f t="shared" si="1"/>
        <v>0</v>
      </c>
      <c r="S26" s="25">
        <f t="shared" si="2"/>
        <v>18666955</v>
      </c>
      <c r="T26" s="56" t="e">
        <f>+#REF!</f>
        <v>#REF!</v>
      </c>
    </row>
    <row r="27" spans="2:20" s="16" customFormat="1" ht="24" x14ac:dyDescent="0.2">
      <c r="B27" s="22" t="s">
        <v>49</v>
      </c>
      <c r="C27" s="128" t="s">
        <v>53</v>
      </c>
      <c r="D27" s="22" t="s">
        <v>18</v>
      </c>
      <c r="E27" s="126">
        <v>31055041.631999999</v>
      </c>
      <c r="F27" s="127"/>
      <c r="G27" s="127"/>
      <c r="H27" s="127"/>
      <c r="I27" s="53"/>
      <c r="J27" s="24"/>
      <c r="K27" s="24"/>
      <c r="L27" s="30"/>
      <c r="M27" s="24"/>
      <c r="N27" s="24"/>
      <c r="O27" s="30"/>
      <c r="P27" s="24"/>
      <c r="Q27" s="24"/>
      <c r="R27" s="50">
        <f t="shared" si="1"/>
        <v>0</v>
      </c>
      <c r="S27" s="25">
        <f t="shared" si="2"/>
        <v>0</v>
      </c>
      <c r="T27" s="56" t="e">
        <f>VLOOKUP(B27,#REF!,3,FALSE)</f>
        <v>#REF!</v>
      </c>
    </row>
    <row r="28" spans="2:20" s="16" customFormat="1" ht="23.25" customHeight="1" x14ac:dyDescent="0.2">
      <c r="B28" s="22" t="s">
        <v>56</v>
      </c>
      <c r="C28" s="128" t="s">
        <v>57</v>
      </c>
      <c r="D28" s="22" t="s">
        <v>18</v>
      </c>
      <c r="E28" s="126">
        <v>94789737</v>
      </c>
      <c r="F28" s="127">
        <v>19598864</v>
      </c>
      <c r="G28" s="127">
        <v>29896295</v>
      </c>
      <c r="H28" s="127"/>
      <c r="I28" s="53"/>
      <c r="J28" s="24"/>
      <c r="K28" s="24"/>
      <c r="L28" s="30"/>
      <c r="M28" s="24"/>
      <c r="N28" s="24"/>
      <c r="O28" s="30"/>
      <c r="P28" s="24"/>
      <c r="Q28" s="24"/>
      <c r="R28" s="50">
        <f t="shared" si="1"/>
        <v>0</v>
      </c>
      <c r="S28" s="25">
        <f t="shared" si="2"/>
        <v>49495159</v>
      </c>
      <c r="T28" s="56" t="e">
        <f>+#REF!</f>
        <v>#REF!</v>
      </c>
    </row>
    <row r="29" spans="2:20" s="16" customFormat="1" ht="22.5" customHeight="1" x14ac:dyDescent="0.2">
      <c r="B29" s="22" t="s">
        <v>50</v>
      </c>
      <c r="C29" s="128" t="s">
        <v>54</v>
      </c>
      <c r="D29" s="22" t="s">
        <v>18</v>
      </c>
      <c r="E29" s="126">
        <v>192639483.28</v>
      </c>
      <c r="F29" s="127"/>
      <c r="G29" s="127"/>
      <c r="H29" s="127"/>
      <c r="I29" s="53"/>
      <c r="J29" s="24"/>
      <c r="K29" s="24"/>
      <c r="L29" s="30"/>
      <c r="M29" s="24"/>
      <c r="N29" s="24"/>
      <c r="O29" s="30"/>
      <c r="P29" s="24"/>
      <c r="Q29" s="24"/>
      <c r="R29" s="50">
        <f t="shared" si="1"/>
        <v>0</v>
      </c>
      <c r="S29" s="25">
        <f t="shared" si="2"/>
        <v>0</v>
      </c>
      <c r="T29" s="56" t="e">
        <f>VLOOKUP(B29,#REF!,3,FALSE)</f>
        <v>#REF!</v>
      </c>
    </row>
    <row r="30" spans="2:20" s="16" customFormat="1" ht="36" x14ac:dyDescent="0.2">
      <c r="B30" s="22">
        <v>14452</v>
      </c>
      <c r="C30" s="128" t="s">
        <v>55</v>
      </c>
      <c r="D30" s="22" t="s">
        <v>18</v>
      </c>
      <c r="E30" s="126">
        <v>69048241</v>
      </c>
      <c r="F30" s="127"/>
      <c r="G30" s="127"/>
      <c r="H30" s="127"/>
      <c r="I30" s="53"/>
      <c r="J30" s="24"/>
      <c r="K30" s="24"/>
      <c r="L30" s="30"/>
      <c r="M30" s="24"/>
      <c r="N30" s="24"/>
      <c r="O30" s="30"/>
      <c r="P30" s="24"/>
      <c r="Q30" s="24"/>
      <c r="R30" s="50">
        <f t="shared" si="1"/>
        <v>0</v>
      </c>
      <c r="S30" s="25">
        <f t="shared" si="2"/>
        <v>0</v>
      </c>
      <c r="T30" s="56" t="e">
        <f>VLOOKUP(B30,#REF!,3,FALSE)</f>
        <v>#REF!</v>
      </c>
    </row>
    <row r="31" spans="2:20" s="16" customFormat="1" ht="24" x14ac:dyDescent="0.2">
      <c r="B31" s="22">
        <v>14411</v>
      </c>
      <c r="C31" s="128" t="s">
        <v>34</v>
      </c>
      <c r="D31" s="22" t="s">
        <v>18</v>
      </c>
      <c r="E31" s="126">
        <v>21823526</v>
      </c>
      <c r="F31" s="129">
        <v>2241233</v>
      </c>
      <c r="G31" s="127">
        <v>6672609</v>
      </c>
      <c r="H31" s="127">
        <v>6095288</v>
      </c>
      <c r="I31" s="53"/>
      <c r="J31" s="24"/>
      <c r="K31" s="24"/>
      <c r="L31" s="53"/>
      <c r="M31" s="24"/>
      <c r="N31" s="24"/>
      <c r="O31" s="53"/>
      <c r="P31" s="24"/>
      <c r="Q31" s="24"/>
      <c r="R31" s="50"/>
      <c r="S31" s="25">
        <f t="shared" si="2"/>
        <v>15009130</v>
      </c>
      <c r="T31" s="56" t="e">
        <f>VLOOKUP(B31,#REF!,3,FALSE)</f>
        <v>#REF!</v>
      </c>
    </row>
    <row r="32" spans="2:20" s="16" customFormat="1" ht="12" x14ac:dyDescent="0.2">
      <c r="B32" s="122" t="s">
        <v>67</v>
      </c>
      <c r="C32" s="122"/>
      <c r="D32" s="122"/>
      <c r="E32" s="122"/>
      <c r="F32" s="123">
        <f>SUM(F33:F42)</f>
        <v>30809205</v>
      </c>
      <c r="G32" s="123">
        <f t="shared" ref="G32:Q32" si="3">SUM(G33:G42)</f>
        <v>139465249</v>
      </c>
      <c r="H32" s="123">
        <f t="shared" si="3"/>
        <v>154065891</v>
      </c>
      <c r="I32" s="115">
        <f t="shared" si="3"/>
        <v>0</v>
      </c>
      <c r="J32" s="14">
        <f t="shared" si="3"/>
        <v>0</v>
      </c>
      <c r="K32" s="14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  <c r="O32" s="15">
        <f t="shared" si="3"/>
        <v>0</v>
      </c>
      <c r="P32" s="15">
        <f t="shared" si="3"/>
        <v>0</v>
      </c>
      <c r="Q32" s="15">
        <f t="shared" si="3"/>
        <v>0</v>
      </c>
      <c r="R32" s="50">
        <f t="shared" si="1"/>
        <v>0</v>
      </c>
      <c r="S32" s="25">
        <f t="shared" si="2"/>
        <v>324340345</v>
      </c>
      <c r="T32" s="56" t="e">
        <f>VLOOKUP(B32,#REF!,3,FALSE)</f>
        <v>#REF!</v>
      </c>
    </row>
    <row r="33" spans="2:20" s="16" customFormat="1" ht="12.75" customHeight="1" x14ac:dyDescent="0.2">
      <c r="B33" s="22" t="s">
        <v>35</v>
      </c>
      <c r="C33" s="128" t="s">
        <v>45</v>
      </c>
      <c r="D33" s="22" t="s">
        <v>18</v>
      </c>
      <c r="E33" s="126"/>
      <c r="F33" s="127">
        <v>13291606</v>
      </c>
      <c r="G33" s="127"/>
      <c r="H33" s="127"/>
      <c r="I33" s="53"/>
      <c r="J33" s="24"/>
      <c r="K33" s="24"/>
      <c r="L33" s="24"/>
      <c r="M33" s="24"/>
      <c r="N33" s="24"/>
      <c r="O33" s="24"/>
      <c r="P33" s="24"/>
      <c r="Q33" s="24"/>
      <c r="R33" s="50">
        <f t="shared" si="1"/>
        <v>0</v>
      </c>
      <c r="S33" s="25">
        <f t="shared" si="2"/>
        <v>13291606</v>
      </c>
      <c r="T33" s="56" t="e">
        <f>VLOOKUP(B33,#REF!,3,FALSE)</f>
        <v>#REF!</v>
      </c>
    </row>
    <row r="34" spans="2:20" s="16" customFormat="1" ht="24" x14ac:dyDescent="0.2">
      <c r="B34" s="22">
        <v>12494</v>
      </c>
      <c r="C34" s="128" t="s">
        <v>23</v>
      </c>
      <c r="D34" s="22" t="s">
        <v>18</v>
      </c>
      <c r="E34" s="126"/>
      <c r="F34" s="127"/>
      <c r="G34" s="127">
        <v>3690295</v>
      </c>
      <c r="H34" s="127"/>
      <c r="I34" s="53"/>
      <c r="J34" s="24"/>
      <c r="K34" s="24"/>
      <c r="L34" s="24"/>
      <c r="M34" s="24"/>
      <c r="N34" s="24"/>
      <c r="O34" s="24"/>
      <c r="P34" s="24"/>
      <c r="Q34" s="24"/>
      <c r="R34" s="50"/>
      <c r="S34" s="25"/>
      <c r="T34" s="56"/>
    </row>
    <row r="35" spans="2:20" s="16" customFormat="1" ht="24" x14ac:dyDescent="0.2">
      <c r="B35" s="22">
        <v>6810</v>
      </c>
      <c r="C35" s="128" t="s">
        <v>65</v>
      </c>
      <c r="D35" s="22" t="s">
        <v>18</v>
      </c>
      <c r="E35" s="126"/>
      <c r="F35" s="127">
        <f>4343898+12386190</f>
        <v>16730088</v>
      </c>
      <c r="G35" s="127"/>
      <c r="H35" s="127">
        <v>18935339</v>
      </c>
      <c r="I35" s="53"/>
      <c r="J35" s="24"/>
      <c r="K35" s="24"/>
      <c r="L35" s="24"/>
      <c r="M35" s="24"/>
      <c r="N35" s="24"/>
      <c r="O35" s="24"/>
      <c r="P35" s="24"/>
      <c r="Q35" s="24"/>
      <c r="R35" s="50"/>
      <c r="S35" s="25">
        <f t="shared" si="2"/>
        <v>35665427</v>
      </c>
      <c r="T35" s="56" t="e">
        <f>VLOOKUP(B35,#REF!,3,FALSE)</f>
        <v>#REF!</v>
      </c>
    </row>
    <row r="36" spans="2:20" s="16" customFormat="1" ht="24" x14ac:dyDescent="0.2">
      <c r="B36" s="22">
        <v>13923</v>
      </c>
      <c r="C36" s="128" t="s">
        <v>58</v>
      </c>
      <c r="D36" s="22" t="s">
        <v>18</v>
      </c>
      <c r="E36" s="126"/>
      <c r="F36" s="127"/>
      <c r="G36" s="127"/>
      <c r="H36" s="127">
        <v>2466111</v>
      </c>
      <c r="I36" s="53"/>
      <c r="J36" s="24"/>
      <c r="K36" s="24"/>
      <c r="L36" s="24"/>
      <c r="M36" s="24"/>
      <c r="N36" s="24"/>
      <c r="O36" s="24"/>
      <c r="P36" s="24"/>
      <c r="Q36" s="24"/>
      <c r="R36" s="50"/>
      <c r="S36" s="25">
        <f t="shared" si="2"/>
        <v>2466111</v>
      </c>
      <c r="T36" s="56" t="e">
        <f>VLOOKUP(B36,#REF!,3,FALSE)</f>
        <v>#REF!</v>
      </c>
    </row>
    <row r="37" spans="2:20" s="16" customFormat="1" ht="24" x14ac:dyDescent="0.2">
      <c r="B37" s="22">
        <v>12498</v>
      </c>
      <c r="C37" s="128" t="s">
        <v>46</v>
      </c>
      <c r="D37" s="22" t="s">
        <v>18</v>
      </c>
      <c r="E37" s="126"/>
      <c r="F37" s="127"/>
      <c r="G37" s="127"/>
      <c r="H37" s="127"/>
      <c r="I37" s="53"/>
      <c r="J37" s="24"/>
      <c r="K37" s="24"/>
      <c r="L37" s="24"/>
      <c r="M37" s="24"/>
      <c r="N37" s="24"/>
      <c r="O37" s="24"/>
      <c r="P37" s="24"/>
      <c r="Q37" s="24"/>
      <c r="R37" s="50">
        <f t="shared" si="1"/>
        <v>0</v>
      </c>
      <c r="S37" s="25">
        <f t="shared" si="2"/>
        <v>0</v>
      </c>
      <c r="T37" s="56" t="e">
        <f>VLOOKUP(B37,#REF!,3,FALSE)</f>
        <v>#REF!</v>
      </c>
    </row>
    <row r="38" spans="2:20" s="16" customFormat="1" ht="9.75" hidden="1" customHeight="1" x14ac:dyDescent="0.2">
      <c r="B38" s="22" t="s">
        <v>35</v>
      </c>
      <c r="C38" s="128" t="s">
        <v>61</v>
      </c>
      <c r="D38" s="22" t="s">
        <v>18</v>
      </c>
      <c r="E38" s="126"/>
      <c r="F38" s="127"/>
      <c r="G38" s="127"/>
      <c r="H38" s="127"/>
      <c r="I38" s="53"/>
      <c r="J38" s="24"/>
      <c r="K38" s="24"/>
      <c r="L38" s="24"/>
      <c r="M38" s="24"/>
      <c r="N38" s="24"/>
      <c r="O38" s="24"/>
      <c r="P38" s="24"/>
      <c r="Q38" s="24"/>
      <c r="R38" s="50">
        <f t="shared" si="1"/>
        <v>0</v>
      </c>
      <c r="S38" s="25">
        <f t="shared" si="2"/>
        <v>0</v>
      </c>
      <c r="T38" s="56" t="e">
        <f>VLOOKUP(B38,#REF!,3,FALSE)</f>
        <v>#REF!</v>
      </c>
    </row>
    <row r="39" spans="2:20" s="16" customFormat="1" ht="24" x14ac:dyDescent="0.2">
      <c r="B39" s="22" t="s">
        <v>35</v>
      </c>
      <c r="C39" s="128" t="s">
        <v>71</v>
      </c>
      <c r="D39" s="22" t="s">
        <v>18</v>
      </c>
      <c r="E39" s="126"/>
      <c r="F39" s="127"/>
      <c r="G39" s="127">
        <v>14704045</v>
      </c>
      <c r="H39" s="127">
        <v>63833751</v>
      </c>
      <c r="I39" s="53"/>
      <c r="J39" s="24"/>
      <c r="K39" s="24"/>
      <c r="L39" s="24"/>
      <c r="M39" s="24"/>
      <c r="N39" s="24"/>
      <c r="O39" s="24"/>
      <c r="P39" s="24"/>
      <c r="Q39" s="24"/>
      <c r="R39" s="50"/>
      <c r="S39" s="25"/>
      <c r="T39" s="56"/>
    </row>
    <row r="40" spans="2:20" s="16" customFormat="1" ht="24" x14ac:dyDescent="0.2">
      <c r="B40" s="22" t="s">
        <v>35</v>
      </c>
      <c r="C40" s="128" t="s">
        <v>80</v>
      </c>
      <c r="D40" s="22" t="s">
        <v>18</v>
      </c>
      <c r="E40" s="126"/>
      <c r="F40" s="127"/>
      <c r="G40" s="127">
        <v>42910646</v>
      </c>
      <c r="H40" s="127"/>
      <c r="I40" s="53"/>
      <c r="J40" s="24"/>
      <c r="K40" s="24"/>
      <c r="L40" s="24"/>
      <c r="M40" s="24"/>
      <c r="N40" s="24"/>
      <c r="O40" s="24"/>
      <c r="P40" s="24"/>
      <c r="Q40" s="24"/>
      <c r="R40" s="50"/>
      <c r="S40" s="25"/>
      <c r="T40" s="56"/>
    </row>
    <row r="41" spans="2:20" s="16" customFormat="1" ht="24" x14ac:dyDescent="0.2">
      <c r="B41" s="22" t="s">
        <v>35</v>
      </c>
      <c r="C41" s="128" t="s">
        <v>81</v>
      </c>
      <c r="D41" s="22" t="s">
        <v>18</v>
      </c>
      <c r="E41" s="126"/>
      <c r="F41" s="127"/>
      <c r="G41" s="127">
        <v>67140406</v>
      </c>
      <c r="H41" s="127">
        <v>58681823</v>
      </c>
      <c r="I41" s="53"/>
      <c r="J41" s="24"/>
      <c r="K41" s="24"/>
      <c r="L41" s="24"/>
      <c r="M41" s="24"/>
      <c r="N41" s="24"/>
      <c r="O41" s="24"/>
      <c r="P41" s="24"/>
      <c r="Q41" s="24"/>
      <c r="R41" s="50"/>
      <c r="S41" s="25"/>
      <c r="T41" s="56"/>
    </row>
    <row r="42" spans="2:20" s="16" customFormat="1" ht="9" customHeight="1" x14ac:dyDescent="0.2">
      <c r="B42" s="22" t="s">
        <v>35</v>
      </c>
      <c r="C42" s="128" t="s">
        <v>36</v>
      </c>
      <c r="D42" s="22" t="s">
        <v>18</v>
      </c>
      <c r="E42" s="126"/>
      <c r="F42" s="129">
        <v>787511</v>
      </c>
      <c r="G42" s="127">
        <v>11019857</v>
      </c>
      <c r="H42" s="127">
        <v>10148867</v>
      </c>
      <c r="I42" s="53"/>
      <c r="J42" s="24"/>
      <c r="K42" s="24"/>
      <c r="L42" s="24"/>
      <c r="M42" s="24"/>
      <c r="N42" s="24"/>
      <c r="O42" s="24"/>
      <c r="P42" s="24"/>
      <c r="Q42" s="24"/>
      <c r="R42" s="50">
        <f t="shared" si="1"/>
        <v>0</v>
      </c>
      <c r="S42" s="25">
        <f t="shared" si="2"/>
        <v>21956235</v>
      </c>
      <c r="T42" s="56" t="e">
        <f>VLOOKUP(B42,#REF!,3,FALSE)</f>
        <v>#REF!</v>
      </c>
    </row>
    <row r="43" spans="2:20" s="16" customFormat="1" ht="12.75" thickBot="1" x14ac:dyDescent="0.25">
      <c r="B43" s="130" t="s">
        <v>37</v>
      </c>
      <c r="C43" s="130"/>
      <c r="D43" s="130"/>
      <c r="E43" s="131">
        <f>SUM(E4:E31)</f>
        <v>5157322050.3599997</v>
      </c>
      <c r="F43" s="132">
        <f>SUM(F4:F32)</f>
        <v>249876430</v>
      </c>
      <c r="G43" s="132">
        <f>SUM(G4:G32)</f>
        <v>336213251</v>
      </c>
      <c r="H43" s="132">
        <f>SUM(H4:H32)</f>
        <v>958925111</v>
      </c>
      <c r="I43" s="116">
        <f t="shared" ref="I43:Q43" si="4">SUM(I4:I32)</f>
        <v>0</v>
      </c>
      <c r="J43" s="32">
        <f t="shared" si="4"/>
        <v>0</v>
      </c>
      <c r="K43" s="32">
        <f t="shared" si="4"/>
        <v>0</v>
      </c>
      <c r="L43" s="32">
        <f t="shared" si="4"/>
        <v>0</v>
      </c>
      <c r="M43" s="32">
        <f t="shared" si="4"/>
        <v>0</v>
      </c>
      <c r="N43" s="32">
        <f t="shared" si="4"/>
        <v>0</v>
      </c>
      <c r="O43" s="33">
        <f t="shared" si="4"/>
        <v>0</v>
      </c>
      <c r="P43" s="33">
        <f t="shared" si="4"/>
        <v>0</v>
      </c>
      <c r="Q43" s="33">
        <f t="shared" si="4"/>
        <v>0</v>
      </c>
      <c r="R43" s="51"/>
      <c r="S43" s="25">
        <f t="shared" si="2"/>
        <v>1545014792</v>
      </c>
      <c r="T43" s="56"/>
    </row>
    <row r="44" spans="2:20" s="16" customFormat="1" ht="15" customHeight="1" thickBot="1" x14ac:dyDescent="0.25">
      <c r="B44" s="134" t="s">
        <v>44</v>
      </c>
      <c r="C44" s="135"/>
      <c r="D44" s="135"/>
      <c r="E44" s="136"/>
      <c r="F44" s="137">
        <f>+F43+G43+H43</f>
        <v>1545014792</v>
      </c>
      <c r="G44" s="138"/>
      <c r="H44" s="139"/>
      <c r="I44" s="69">
        <f>+I43+J43+K43</f>
        <v>0</v>
      </c>
      <c r="J44" s="69"/>
      <c r="K44" s="70"/>
      <c r="L44" s="68">
        <f>+L43+M43+N43</f>
        <v>0</v>
      </c>
      <c r="M44" s="69"/>
      <c r="N44" s="70"/>
      <c r="O44" s="68">
        <f>+O43+P43+Q43</f>
        <v>0</v>
      </c>
      <c r="P44" s="69"/>
      <c r="Q44" s="70"/>
      <c r="R44" s="52"/>
      <c r="S44" s="25">
        <f t="shared" si="2"/>
        <v>1545014792</v>
      </c>
      <c r="T44" s="56"/>
    </row>
    <row r="45" spans="2:20" ht="15.75" hidden="1" customHeight="1" x14ac:dyDescent="0.25">
      <c r="C45" s="2"/>
      <c r="E45" s="2"/>
      <c r="F45" s="2"/>
      <c r="G45" s="2"/>
      <c r="H45" s="2"/>
      <c r="I45" s="11"/>
      <c r="J45" s="11"/>
      <c r="K45" s="11"/>
      <c r="L45" s="10"/>
      <c r="M45" s="10"/>
      <c r="N45" s="10"/>
      <c r="S45" s="25">
        <f t="shared" si="2"/>
        <v>0</v>
      </c>
    </row>
    <row r="46" spans="2:20" ht="15.75" customHeight="1" x14ac:dyDescent="0.25">
      <c r="B46" s="97" t="s">
        <v>86</v>
      </c>
      <c r="C46" s="97"/>
      <c r="D46" s="97"/>
      <c r="E46" s="97"/>
      <c r="F46" s="97"/>
      <c r="G46" s="97"/>
      <c r="H46" s="97"/>
      <c r="I46" s="11"/>
      <c r="J46" s="11"/>
      <c r="K46" s="11"/>
      <c r="L46" s="10"/>
      <c r="M46" s="10"/>
      <c r="N46" s="10"/>
      <c r="S46" s="25"/>
    </row>
    <row r="47" spans="2:20" ht="15.75" customHeight="1" x14ac:dyDescent="0.25">
      <c r="C47" s="2"/>
      <c r="E47" s="2"/>
      <c r="F47" s="2"/>
      <c r="G47" s="2"/>
      <c r="H47" s="2"/>
      <c r="I47" s="11"/>
      <c r="J47" s="11"/>
      <c r="K47" s="11"/>
      <c r="L47" s="10"/>
      <c r="M47" s="10"/>
      <c r="N47" s="10"/>
      <c r="S47" s="25"/>
    </row>
    <row r="48" spans="2:20" ht="18.75" x14ac:dyDescent="0.25">
      <c r="C48" s="63" t="s">
        <v>38</v>
      </c>
      <c r="F48" s="73" t="s">
        <v>39</v>
      </c>
      <c r="G48" s="73"/>
      <c r="H48" s="73"/>
      <c r="S48" s="1"/>
    </row>
    <row r="49" spans="1:20" ht="18.75" x14ac:dyDescent="0.25">
      <c r="C49" s="63"/>
      <c r="F49" s="63"/>
      <c r="G49" s="63"/>
      <c r="H49" s="63"/>
      <c r="S49" s="1"/>
    </row>
    <row r="50" spans="1:20" ht="18.75" x14ac:dyDescent="0.25">
      <c r="C50" s="63"/>
      <c r="F50" s="63"/>
      <c r="G50" s="63"/>
      <c r="H50" s="63"/>
      <c r="S50" s="1"/>
    </row>
    <row r="51" spans="1:20" ht="18" customHeight="1" x14ac:dyDescent="0.25">
      <c r="C51" s="36"/>
      <c r="F51" s="36"/>
      <c r="G51" s="36"/>
      <c r="H51" s="37"/>
      <c r="I51" s="64"/>
      <c r="J51" s="64"/>
      <c r="K51" s="64"/>
      <c r="L51" s="64"/>
      <c r="S51" s="1"/>
    </row>
    <row r="52" spans="1:20" ht="20.25" customHeight="1" x14ac:dyDescent="0.25">
      <c r="C52" s="7" t="s">
        <v>40</v>
      </c>
      <c r="F52" s="133" t="s">
        <v>41</v>
      </c>
      <c r="G52" s="133"/>
      <c r="H52" s="133"/>
    </row>
    <row r="53" spans="1:20" ht="20.25" customHeight="1" x14ac:dyDescent="0.25">
      <c r="C53" s="65" t="s">
        <v>42</v>
      </c>
      <c r="F53" s="72" t="s">
        <v>43</v>
      </c>
      <c r="G53" s="72"/>
      <c r="H53" s="72"/>
      <c r="S53" s="38"/>
    </row>
    <row r="54" spans="1:20" s="5" customFormat="1" x14ac:dyDescent="0.25">
      <c r="A54" s="64"/>
      <c r="B54" s="2"/>
      <c r="C54" s="3"/>
      <c r="D54" s="2"/>
      <c r="E54" s="4"/>
      <c r="G54" s="64"/>
      <c r="H54" s="64"/>
      <c r="I54" s="64"/>
      <c r="S54" s="64"/>
      <c r="T54" s="57"/>
    </row>
    <row r="55" spans="1:20" s="5" customFormat="1" x14ac:dyDescent="0.25">
      <c r="A55" s="64"/>
      <c r="B55" s="2"/>
      <c r="C55" s="3"/>
      <c r="D55" s="2"/>
      <c r="E55" s="4"/>
      <c r="G55" s="67"/>
      <c r="H55" s="67"/>
      <c r="I55" s="67"/>
      <c r="S55" s="64"/>
      <c r="T55" s="57"/>
    </row>
    <row r="56" spans="1:20" s="5" customFormat="1" x14ac:dyDescent="0.25">
      <c r="A56" s="64"/>
      <c r="B56" s="2"/>
      <c r="C56" s="3"/>
      <c r="D56" s="2"/>
      <c r="E56" s="4"/>
      <c r="F56" s="5">
        <v>30317682</v>
      </c>
      <c r="G56" s="67"/>
      <c r="H56" s="67"/>
      <c r="I56" s="67"/>
      <c r="L56" s="41"/>
      <c r="S56" s="64"/>
      <c r="T56" s="57"/>
    </row>
    <row r="57" spans="1:20" x14ac:dyDescent="0.25">
      <c r="F57" s="13">
        <f>+F56-F43</f>
        <v>-219558748</v>
      </c>
      <c r="G57" s="64"/>
      <c r="H57" s="64"/>
      <c r="I57" s="64"/>
    </row>
    <row r="58" spans="1:20" x14ac:dyDescent="0.25">
      <c r="F58" s="5">
        <v>132807569</v>
      </c>
      <c r="G58" s="1">
        <f>+F58-I43</f>
        <v>132807569</v>
      </c>
      <c r="H58" s="64"/>
      <c r="I58" s="64"/>
    </row>
    <row r="59" spans="1:20" x14ac:dyDescent="0.25">
      <c r="F59" s="5">
        <v>110807891</v>
      </c>
      <c r="G59" s="1">
        <f>+F59-J43</f>
        <v>110807891</v>
      </c>
      <c r="H59" s="64"/>
      <c r="I59" s="64"/>
    </row>
    <row r="60" spans="1:20" x14ac:dyDescent="0.25">
      <c r="F60" s="5">
        <v>143880850</v>
      </c>
      <c r="G60" s="13">
        <f>+F60-K43</f>
        <v>143880850</v>
      </c>
    </row>
  </sheetData>
  <mergeCells count="17">
    <mergeCell ref="F52:H52"/>
    <mergeCell ref="F53:H53"/>
    <mergeCell ref="G55:I55"/>
    <mergeCell ref="G56:I56"/>
    <mergeCell ref="B46:H46"/>
    <mergeCell ref="B44:E44"/>
    <mergeCell ref="F44:H44"/>
    <mergeCell ref="I44:K44"/>
    <mergeCell ref="L44:N44"/>
    <mergeCell ref="O44:Q44"/>
    <mergeCell ref="F48:H48"/>
    <mergeCell ref="B1:Q1"/>
    <mergeCell ref="B3:E3"/>
    <mergeCell ref="B4:B6"/>
    <mergeCell ref="C4:C6"/>
    <mergeCell ref="B32:E32"/>
    <mergeCell ref="B43:D43"/>
  </mergeCells>
  <pageMargins left="0.23622047244094491" right="0.23622047244094491" top="0.55118110236220474" bottom="0.59055118110236227" header="0.31496062992125984" footer="0.31496062992125984"/>
  <pageSetup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3F59E-3B87-419C-BB5F-572F5090DC4C}">
  <sheetPr>
    <pageSetUpPr fitToPage="1"/>
  </sheetPr>
  <dimension ref="A1:W70"/>
  <sheetViews>
    <sheetView view="pageBreakPreview" topLeftCell="B1" zoomScale="90" zoomScaleNormal="80" zoomScaleSheetLayoutView="90" workbookViewId="0">
      <pane xSplit="2" ySplit="2" topLeftCell="D43" activePane="bottomRight" state="frozen"/>
      <selection activeCell="B1" sqref="B1"/>
      <selection pane="topRight" activeCell="E1" sqref="E1"/>
      <selection pane="bottomLeft" activeCell="B3" sqref="B3"/>
      <selection pane="bottomRight" activeCell="B58" sqref="B58:E58"/>
    </sheetView>
  </sheetViews>
  <sheetFormatPr baseColWidth="10" defaultRowHeight="15" x14ac:dyDescent="0.25"/>
  <cols>
    <col min="1" max="1" width="5.85546875" style="58" hidden="1" customWidth="1"/>
    <col min="2" max="2" width="10" style="2" customWidth="1"/>
    <col min="3" max="3" width="67" style="3" customWidth="1"/>
    <col min="4" max="4" width="13.140625" style="2" customWidth="1"/>
    <col min="5" max="5" width="15.5703125" style="4" customWidth="1"/>
    <col min="6" max="7" width="16.7109375" style="5" bestFit="1" customWidth="1"/>
    <col min="8" max="8" width="16.7109375" style="5" customWidth="1"/>
    <col min="9" max="9" width="16" style="5" bestFit="1" customWidth="1"/>
    <col min="10" max="10" width="16" style="5" customWidth="1"/>
    <col min="11" max="11" width="14" style="5" bestFit="1" customWidth="1"/>
    <col min="12" max="18" width="14" style="5" hidden="1" customWidth="1"/>
    <col min="19" max="19" width="13" style="5" hidden="1" customWidth="1"/>
    <col min="20" max="20" width="14" style="5" hidden="1" customWidth="1"/>
    <col min="21" max="21" width="14" style="5" customWidth="1"/>
    <col min="22" max="22" width="21" style="58" bestFit="1" customWidth="1"/>
    <col min="23" max="23" width="14.85546875" style="57" bestFit="1" customWidth="1"/>
    <col min="24" max="16384" width="11.42578125" style="58"/>
  </cols>
  <sheetData>
    <row r="1" spans="2:23" s="16" customFormat="1" ht="69.75" customHeight="1" thickBot="1" x14ac:dyDescent="0.25">
      <c r="B1" s="74" t="s">
        <v>64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47"/>
      <c r="W1" s="56"/>
    </row>
    <row r="2" spans="2:23" s="16" customFormat="1" ht="25.5" customHeight="1" x14ac:dyDescent="0.2">
      <c r="B2" s="94" t="s">
        <v>0</v>
      </c>
      <c r="C2" s="92" t="s">
        <v>1</v>
      </c>
      <c r="D2" s="90" t="s">
        <v>2</v>
      </c>
      <c r="E2" s="88" t="s">
        <v>3</v>
      </c>
      <c r="F2" s="111" t="s">
        <v>4</v>
      </c>
      <c r="G2" s="112"/>
      <c r="H2" s="111" t="s">
        <v>5</v>
      </c>
      <c r="I2" s="112"/>
      <c r="J2" s="111" t="s">
        <v>6</v>
      </c>
      <c r="K2" s="112"/>
      <c r="L2" s="21" t="s">
        <v>7</v>
      </c>
      <c r="M2" s="21" t="s">
        <v>8</v>
      </c>
      <c r="N2" s="21" t="s">
        <v>9</v>
      </c>
      <c r="O2" s="21" t="s">
        <v>10</v>
      </c>
      <c r="P2" s="21" t="s">
        <v>11</v>
      </c>
      <c r="Q2" s="21" t="s">
        <v>12</v>
      </c>
      <c r="R2" s="21" t="s">
        <v>13</v>
      </c>
      <c r="S2" s="21" t="s">
        <v>14</v>
      </c>
      <c r="T2" s="21" t="s">
        <v>15</v>
      </c>
      <c r="U2" s="48"/>
      <c r="W2" s="56"/>
    </row>
    <row r="3" spans="2:23" s="16" customFormat="1" ht="25.5" customHeight="1" x14ac:dyDescent="0.2">
      <c r="B3" s="95"/>
      <c r="C3" s="93"/>
      <c r="D3" s="91"/>
      <c r="E3" s="89"/>
      <c r="F3" s="113" t="s">
        <v>82</v>
      </c>
      <c r="G3" s="114" t="s">
        <v>83</v>
      </c>
      <c r="H3" s="104" t="s">
        <v>82</v>
      </c>
      <c r="I3" s="96" t="s">
        <v>83</v>
      </c>
      <c r="J3" s="104" t="s">
        <v>82</v>
      </c>
      <c r="K3" s="96" t="s">
        <v>83</v>
      </c>
      <c r="L3" s="86"/>
      <c r="M3" s="86"/>
      <c r="N3" s="86"/>
      <c r="O3" s="86"/>
      <c r="P3" s="86"/>
      <c r="Q3" s="86"/>
      <c r="R3" s="86"/>
      <c r="S3" s="86"/>
      <c r="T3" s="86"/>
      <c r="U3" s="48"/>
      <c r="W3" s="56"/>
    </row>
    <row r="4" spans="2:23" s="16" customFormat="1" ht="12" x14ac:dyDescent="0.2">
      <c r="B4" s="75" t="s">
        <v>66</v>
      </c>
      <c r="C4" s="76"/>
      <c r="D4" s="76"/>
      <c r="E4" s="77"/>
      <c r="F4" s="14">
        <f>SUM(F5:F32)</f>
        <v>264787779</v>
      </c>
      <c r="G4" s="14">
        <f>SUM(G5:G32)</f>
        <v>219067225</v>
      </c>
      <c r="H4" s="14">
        <f t="shared" ref="H4:T4" si="0">SUM(H5:H32)</f>
        <v>94153448</v>
      </c>
      <c r="I4" s="14">
        <f>SUM(I5:I32)</f>
        <v>196748002</v>
      </c>
      <c r="J4" s="14">
        <f t="shared" si="0"/>
        <v>770240791</v>
      </c>
      <c r="K4" s="14">
        <f t="shared" si="0"/>
        <v>804859220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>
        <f t="shared" si="0"/>
        <v>0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4">
        <f t="shared" si="0"/>
        <v>0</v>
      </c>
      <c r="U4" s="49"/>
      <c r="W4" s="56"/>
    </row>
    <row r="5" spans="2:23" s="16" customFormat="1" ht="12.75" customHeight="1" x14ac:dyDescent="0.2">
      <c r="B5" s="78">
        <v>14534</v>
      </c>
      <c r="C5" s="80" t="s">
        <v>62</v>
      </c>
      <c r="D5" s="22" t="s">
        <v>63</v>
      </c>
      <c r="E5" s="23">
        <v>661502365</v>
      </c>
      <c r="F5" s="99"/>
      <c r="G5" s="24"/>
      <c r="H5" s="99"/>
      <c r="I5" s="24"/>
      <c r="J5" s="99"/>
      <c r="K5" s="24"/>
      <c r="L5" s="24"/>
      <c r="M5" s="24"/>
      <c r="N5" s="24"/>
      <c r="O5" s="24"/>
      <c r="P5" s="24"/>
      <c r="Q5" s="24"/>
      <c r="R5" s="24"/>
      <c r="S5" s="24"/>
      <c r="T5" s="24"/>
      <c r="U5" s="50">
        <f>SUM(R5:T5)</f>
        <v>0</v>
      </c>
      <c r="V5" s="25">
        <f>SUM(G5:T5)</f>
        <v>0</v>
      </c>
      <c r="W5" s="56">
        <f>+V5/58.48</f>
        <v>0</v>
      </c>
    </row>
    <row r="6" spans="2:23" s="16" customFormat="1" ht="12" x14ac:dyDescent="0.2">
      <c r="B6" s="79"/>
      <c r="C6" s="81"/>
      <c r="D6" s="22" t="s">
        <v>60</v>
      </c>
      <c r="E6" s="23">
        <v>65000000</v>
      </c>
      <c r="F6" s="99"/>
      <c r="G6" s="24"/>
      <c r="H6" s="99"/>
      <c r="I6" s="24"/>
      <c r="J6" s="99"/>
      <c r="K6" s="24"/>
      <c r="L6" s="24"/>
      <c r="M6" s="24"/>
      <c r="N6" s="24"/>
      <c r="O6" s="24"/>
      <c r="P6" s="24"/>
      <c r="Q6" s="24"/>
      <c r="R6" s="24"/>
      <c r="S6" s="24"/>
      <c r="T6" s="24"/>
      <c r="U6" s="50">
        <f t="shared" ref="U6:U54" si="1">SUM(R6:T6)</f>
        <v>0</v>
      </c>
      <c r="V6" s="25">
        <f t="shared" ref="V6:V57" si="2">SUM(G6:T6)</f>
        <v>0</v>
      </c>
      <c r="W6" s="56"/>
    </row>
    <row r="7" spans="2:23" s="16" customFormat="1" ht="13.5" customHeight="1" x14ac:dyDescent="0.2">
      <c r="B7" s="79"/>
      <c r="C7" s="81"/>
      <c r="D7" s="28" t="s">
        <v>18</v>
      </c>
      <c r="E7" s="23"/>
      <c r="F7" s="99"/>
      <c r="G7" s="24"/>
      <c r="H7" s="99"/>
      <c r="I7" s="24"/>
      <c r="J7" s="99"/>
      <c r="K7" s="24"/>
      <c r="L7" s="24"/>
      <c r="M7" s="24"/>
      <c r="N7" s="24"/>
      <c r="O7" s="24"/>
      <c r="P7" s="24"/>
      <c r="Q7" s="24"/>
      <c r="R7" s="24"/>
      <c r="S7" s="24"/>
      <c r="T7" s="24"/>
      <c r="U7" s="50">
        <f t="shared" si="1"/>
        <v>0</v>
      </c>
      <c r="V7" s="25">
        <f t="shared" si="2"/>
        <v>0</v>
      </c>
      <c r="W7" s="56"/>
    </row>
    <row r="8" spans="2:23" s="16" customFormat="1" ht="27" customHeight="1" x14ac:dyDescent="0.2">
      <c r="B8" s="61">
        <v>14078</v>
      </c>
      <c r="C8" s="62" t="s">
        <v>17</v>
      </c>
      <c r="D8" s="28" t="s">
        <v>18</v>
      </c>
      <c r="E8" s="29">
        <v>102827912.94</v>
      </c>
      <c r="F8" s="100"/>
      <c r="G8" s="30"/>
      <c r="H8" s="102"/>
      <c r="I8" s="24"/>
      <c r="J8" s="99"/>
      <c r="K8" s="24"/>
      <c r="L8" s="30"/>
      <c r="M8" s="24"/>
      <c r="N8" s="24"/>
      <c r="O8" s="30"/>
      <c r="P8" s="24"/>
      <c r="Q8" s="24"/>
      <c r="R8" s="30"/>
      <c r="S8" s="24"/>
      <c r="T8" s="24"/>
      <c r="U8" s="50"/>
      <c r="V8" s="25"/>
      <c r="W8" s="56"/>
    </row>
    <row r="9" spans="2:23" s="16" customFormat="1" ht="16.5" hidden="1" customHeight="1" x14ac:dyDescent="0.2">
      <c r="B9" s="61">
        <v>14082</v>
      </c>
      <c r="C9" s="62" t="s">
        <v>19</v>
      </c>
      <c r="D9" s="28" t="s">
        <v>18</v>
      </c>
      <c r="E9" s="29"/>
      <c r="F9" s="100"/>
      <c r="G9" s="30"/>
      <c r="H9" s="102"/>
      <c r="I9" s="24"/>
      <c r="J9" s="99"/>
      <c r="K9" s="24"/>
      <c r="L9" s="30"/>
      <c r="M9" s="24"/>
      <c r="N9" s="24"/>
      <c r="O9" s="30"/>
      <c r="P9" s="24"/>
      <c r="Q9" s="24"/>
      <c r="R9" s="30"/>
      <c r="S9" s="24"/>
      <c r="T9" s="24"/>
      <c r="U9" s="50">
        <f t="shared" si="1"/>
        <v>0</v>
      </c>
      <c r="V9" s="25">
        <f t="shared" si="2"/>
        <v>0</v>
      </c>
      <c r="W9" s="56"/>
    </row>
    <row r="10" spans="2:23" s="16" customFormat="1" ht="24" x14ac:dyDescent="0.2">
      <c r="B10" s="61">
        <v>14074</v>
      </c>
      <c r="C10" s="62" t="s">
        <v>20</v>
      </c>
      <c r="D10" s="28" t="s">
        <v>18</v>
      </c>
      <c r="E10" s="29">
        <v>265782181.24000001</v>
      </c>
      <c r="F10" s="100"/>
      <c r="G10" s="30"/>
      <c r="H10" s="102"/>
      <c r="I10" s="24"/>
      <c r="J10" s="99"/>
      <c r="K10" s="24"/>
      <c r="L10" s="30"/>
      <c r="M10" s="24"/>
      <c r="N10" s="24"/>
      <c r="O10" s="30"/>
      <c r="P10" s="24"/>
      <c r="Q10" s="24"/>
      <c r="R10" s="30"/>
      <c r="S10" s="24"/>
      <c r="T10" s="24"/>
      <c r="U10" s="50">
        <f t="shared" si="1"/>
        <v>0</v>
      </c>
      <c r="V10" s="25">
        <f t="shared" si="2"/>
        <v>0</v>
      </c>
      <c r="W10" s="56"/>
    </row>
    <row r="11" spans="2:23" s="16" customFormat="1" ht="24" hidden="1" x14ac:dyDescent="0.2">
      <c r="B11" s="61">
        <v>14075</v>
      </c>
      <c r="C11" s="62" t="s">
        <v>59</v>
      </c>
      <c r="D11" s="28" t="s">
        <v>18</v>
      </c>
      <c r="E11" s="23"/>
      <c r="F11" s="99"/>
      <c r="G11" s="24"/>
      <c r="H11" s="99"/>
      <c r="I11" s="24"/>
      <c r="J11" s="99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50">
        <f>SUM(R11:T11)</f>
        <v>0</v>
      </c>
      <c r="V11" s="25">
        <f>SUM(G11:T11)</f>
        <v>0</v>
      </c>
      <c r="W11" s="56"/>
    </row>
    <row r="12" spans="2:23" s="16" customFormat="1" ht="24" x14ac:dyDescent="0.2">
      <c r="B12" s="61">
        <v>14079</v>
      </c>
      <c r="C12" s="62" t="s">
        <v>21</v>
      </c>
      <c r="D12" s="28" t="s">
        <v>18</v>
      </c>
      <c r="E12" s="29">
        <v>20801329.109999985</v>
      </c>
      <c r="F12" s="100"/>
      <c r="G12" s="30">
        <v>15463639</v>
      </c>
      <c r="H12" s="102"/>
      <c r="I12" s="24"/>
      <c r="J12" s="99"/>
      <c r="K12" s="24"/>
      <c r="L12" s="30"/>
      <c r="M12" s="24"/>
      <c r="N12" s="24"/>
      <c r="O12" s="30"/>
      <c r="P12" s="24"/>
      <c r="Q12" s="24"/>
      <c r="R12" s="30"/>
      <c r="S12" s="24"/>
      <c r="T12" s="24"/>
      <c r="U12" s="50">
        <f t="shared" si="1"/>
        <v>0</v>
      </c>
      <c r="V12" s="25">
        <f>SUM(G12:T12)</f>
        <v>15463639</v>
      </c>
      <c r="W12" s="56" t="e">
        <f>VLOOKUP(B12,#REF!,3,FALSE)</f>
        <v>#REF!</v>
      </c>
    </row>
    <row r="13" spans="2:23" s="16" customFormat="1" ht="24" x14ac:dyDescent="0.2">
      <c r="B13" s="61">
        <v>14080</v>
      </c>
      <c r="C13" s="62" t="s">
        <v>22</v>
      </c>
      <c r="D13" s="28" t="s">
        <v>18</v>
      </c>
      <c r="E13" s="29">
        <v>131800637.64999999</v>
      </c>
      <c r="F13" s="100"/>
      <c r="G13" s="30">
        <v>35863495</v>
      </c>
      <c r="H13" s="102"/>
      <c r="I13" s="24"/>
      <c r="J13" s="99"/>
      <c r="K13" s="24"/>
      <c r="L13" s="30"/>
      <c r="M13" s="24"/>
      <c r="N13" s="24"/>
      <c r="O13" s="30"/>
      <c r="P13" s="24"/>
      <c r="Q13" s="24"/>
      <c r="R13" s="30"/>
      <c r="S13" s="24"/>
      <c r="T13" s="24"/>
      <c r="U13" s="50">
        <f t="shared" si="1"/>
        <v>0</v>
      </c>
      <c r="V13" s="25">
        <f t="shared" si="2"/>
        <v>35863495</v>
      </c>
      <c r="W13" s="56" t="e">
        <f>VLOOKUP(B13,#REF!,3,FALSE)</f>
        <v>#REF!</v>
      </c>
    </row>
    <row r="14" spans="2:23" s="16" customFormat="1" ht="24" hidden="1" x14ac:dyDescent="0.2">
      <c r="B14" s="61">
        <v>13923</v>
      </c>
      <c r="C14" s="62" t="s">
        <v>58</v>
      </c>
      <c r="D14" s="28" t="s">
        <v>18</v>
      </c>
      <c r="E14" s="23"/>
      <c r="F14" s="99"/>
      <c r="G14" s="24"/>
      <c r="H14" s="99"/>
      <c r="I14" s="24"/>
      <c r="J14" s="99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50">
        <f>SUM(R14:T14)</f>
        <v>0</v>
      </c>
      <c r="V14" s="25">
        <f>SUM(G14:T14)</f>
        <v>0</v>
      </c>
      <c r="W14" s="56" t="e">
        <f>VLOOKUP(B14,#REF!,3,FALSE)</f>
        <v>#REF!</v>
      </c>
    </row>
    <row r="15" spans="2:23" s="16" customFormat="1" ht="24" hidden="1" x14ac:dyDescent="0.2">
      <c r="B15" s="61">
        <v>12494</v>
      </c>
      <c r="C15" s="62" t="s">
        <v>23</v>
      </c>
      <c r="D15" s="28" t="s">
        <v>18</v>
      </c>
      <c r="E15" s="29"/>
      <c r="F15" s="100"/>
      <c r="G15" s="30"/>
      <c r="H15" s="102"/>
      <c r="I15" s="24"/>
      <c r="J15" s="99"/>
      <c r="K15" s="24"/>
      <c r="L15" s="30"/>
      <c r="M15" s="24"/>
      <c r="N15" s="24"/>
      <c r="O15" s="30"/>
      <c r="P15" s="24"/>
      <c r="Q15" s="24"/>
      <c r="R15" s="30"/>
      <c r="S15" s="24"/>
      <c r="T15" s="24"/>
      <c r="U15" s="50">
        <f t="shared" si="1"/>
        <v>0</v>
      </c>
      <c r="V15" s="25">
        <f t="shared" si="2"/>
        <v>0</v>
      </c>
      <c r="W15" s="56" t="e">
        <f>VLOOKUP(B15,#REF!,3,FALSE)</f>
        <v>#REF!</v>
      </c>
    </row>
    <row r="16" spans="2:23" s="16" customFormat="1" ht="18" hidden="1" customHeight="1" x14ac:dyDescent="0.2">
      <c r="B16" s="61">
        <v>14060</v>
      </c>
      <c r="C16" s="62" t="s">
        <v>24</v>
      </c>
      <c r="D16" s="28" t="s">
        <v>18</v>
      </c>
      <c r="E16" s="29"/>
      <c r="F16" s="100"/>
      <c r="G16" s="30"/>
      <c r="H16" s="102"/>
      <c r="I16" s="24"/>
      <c r="J16" s="99"/>
      <c r="K16" s="24"/>
      <c r="L16" s="30"/>
      <c r="M16" s="24"/>
      <c r="N16" s="24"/>
      <c r="O16" s="30"/>
      <c r="P16" s="24"/>
      <c r="Q16" s="24"/>
      <c r="R16" s="30"/>
      <c r="S16" s="24"/>
      <c r="T16" s="24"/>
      <c r="U16" s="50">
        <f t="shared" si="1"/>
        <v>0</v>
      </c>
      <c r="V16" s="25">
        <f t="shared" si="2"/>
        <v>0</v>
      </c>
      <c r="W16" s="56" t="e">
        <f>VLOOKUP(B16,#REF!,3,FALSE)</f>
        <v>#REF!</v>
      </c>
    </row>
    <row r="17" spans="2:23" s="16" customFormat="1" ht="24" x14ac:dyDescent="0.2">
      <c r="B17" s="61">
        <v>14183</v>
      </c>
      <c r="C17" s="62" t="s">
        <v>25</v>
      </c>
      <c r="D17" s="28" t="s">
        <v>18</v>
      </c>
      <c r="E17" s="29">
        <v>948528910.90799999</v>
      </c>
      <c r="F17" s="100">
        <v>91800623</v>
      </c>
      <c r="G17" s="30">
        <v>83620869</v>
      </c>
      <c r="H17" s="102">
        <v>49748150</v>
      </c>
      <c r="I17" s="24">
        <v>68926256</v>
      </c>
      <c r="J17" s="99">
        <v>11080058</v>
      </c>
      <c r="K17" s="24">
        <v>16587007</v>
      </c>
      <c r="L17" s="24"/>
      <c r="M17" s="24"/>
      <c r="N17" s="24"/>
      <c r="O17" s="30"/>
      <c r="P17" s="24"/>
      <c r="Q17" s="24"/>
      <c r="R17" s="30"/>
      <c r="S17" s="24"/>
      <c r="T17" s="24"/>
      <c r="U17" s="50">
        <f t="shared" si="1"/>
        <v>0</v>
      </c>
      <c r="V17" s="25">
        <f t="shared" si="2"/>
        <v>229962340</v>
      </c>
      <c r="W17" s="56" t="e">
        <f>VLOOKUP(B17,#REF!,3,FALSE)</f>
        <v>#REF!</v>
      </c>
    </row>
    <row r="18" spans="2:23" s="16" customFormat="1" ht="16.5" customHeight="1" x14ac:dyDescent="0.2">
      <c r="B18" s="61">
        <v>14177</v>
      </c>
      <c r="C18" s="62" t="s">
        <v>26</v>
      </c>
      <c r="D18" s="28" t="s">
        <v>18</v>
      </c>
      <c r="E18" s="29">
        <v>75974092.329999998</v>
      </c>
      <c r="F18" s="100">
        <v>88949377</v>
      </c>
      <c r="G18" s="30">
        <v>11390090</v>
      </c>
      <c r="H18" s="102">
        <v>11440975</v>
      </c>
      <c r="I18" s="24">
        <v>28623665</v>
      </c>
      <c r="J18" s="99">
        <v>1223891</v>
      </c>
      <c r="K18" s="24">
        <v>24240083</v>
      </c>
      <c r="L18" s="30"/>
      <c r="M18" s="24"/>
      <c r="N18" s="24"/>
      <c r="O18" s="30"/>
      <c r="P18" s="24"/>
      <c r="Q18" s="24"/>
      <c r="R18" s="30"/>
      <c r="S18" s="24"/>
      <c r="T18" s="24"/>
      <c r="U18" s="50">
        <f t="shared" si="1"/>
        <v>0</v>
      </c>
      <c r="V18" s="25">
        <f t="shared" si="2"/>
        <v>76918704</v>
      </c>
      <c r="W18" s="56" t="e">
        <f>VLOOKUP(B18,#REF!,3,FALSE)</f>
        <v>#REF!</v>
      </c>
    </row>
    <row r="19" spans="2:23" s="16" customFormat="1" ht="24" x14ac:dyDescent="0.2">
      <c r="B19" s="61">
        <v>14151</v>
      </c>
      <c r="C19" s="62" t="s">
        <v>27</v>
      </c>
      <c r="D19" s="28" t="s">
        <v>16</v>
      </c>
      <c r="E19" s="29">
        <v>1116284111</v>
      </c>
      <c r="F19" s="100"/>
      <c r="G19" s="30"/>
      <c r="H19" s="102"/>
      <c r="I19" s="24"/>
      <c r="J19" s="102">
        <v>722737455</v>
      </c>
      <c r="K19" s="24">
        <f>12581250*57.4456</f>
        <v>722737455</v>
      </c>
      <c r="L19" s="30"/>
      <c r="M19" s="24"/>
      <c r="N19" s="24"/>
      <c r="O19" s="30"/>
      <c r="P19" s="24"/>
      <c r="Q19" s="24"/>
      <c r="R19" s="30"/>
      <c r="S19" s="24"/>
      <c r="T19" s="24"/>
      <c r="U19" s="50">
        <f t="shared" si="1"/>
        <v>0</v>
      </c>
      <c r="V19" s="25">
        <f t="shared" si="2"/>
        <v>1445474910</v>
      </c>
      <c r="W19" s="56" t="e">
        <f>VLOOKUP(B19,#REF!,3,FALSE)</f>
        <v>#REF!</v>
      </c>
    </row>
    <row r="20" spans="2:23" s="16" customFormat="1" ht="24" x14ac:dyDescent="0.2">
      <c r="B20" s="61">
        <v>14412</v>
      </c>
      <c r="C20" s="62" t="s">
        <v>28</v>
      </c>
      <c r="D20" s="28" t="s">
        <v>18</v>
      </c>
      <c r="E20" s="29">
        <v>218049787.46000001</v>
      </c>
      <c r="F20" s="100"/>
      <c r="G20" s="30">
        <v>4675935</v>
      </c>
      <c r="H20" s="102"/>
      <c r="I20" s="24"/>
      <c r="J20" s="99"/>
      <c r="K20" s="24"/>
      <c r="L20" s="30"/>
      <c r="M20" s="24"/>
      <c r="N20" s="24"/>
      <c r="O20" s="30"/>
      <c r="P20" s="24"/>
      <c r="Q20" s="24"/>
      <c r="R20" s="30"/>
      <c r="S20" s="24"/>
      <c r="T20" s="24"/>
      <c r="U20" s="50">
        <f t="shared" si="1"/>
        <v>0</v>
      </c>
      <c r="V20" s="25">
        <f t="shared" si="2"/>
        <v>4675935</v>
      </c>
      <c r="W20" s="56" t="e">
        <f>VLOOKUP(B20,#REF!,3,FALSE)</f>
        <v>#REF!</v>
      </c>
    </row>
    <row r="21" spans="2:23" s="16" customFormat="1" ht="13.5" customHeight="1" x14ac:dyDescent="0.2">
      <c r="B21" s="61">
        <v>14409</v>
      </c>
      <c r="C21" s="62" t="s">
        <v>29</v>
      </c>
      <c r="D21" s="28" t="s">
        <v>18</v>
      </c>
      <c r="E21" s="29">
        <v>183377636.94</v>
      </c>
      <c r="F21" s="100"/>
      <c r="G21" s="30">
        <v>31372567</v>
      </c>
      <c r="H21" s="102">
        <v>8202080</v>
      </c>
      <c r="I21" s="24">
        <v>8202080</v>
      </c>
      <c r="J21" s="99"/>
      <c r="K21" s="24"/>
      <c r="L21" s="30"/>
      <c r="M21" s="24"/>
      <c r="N21" s="24"/>
      <c r="O21" s="30"/>
      <c r="P21" s="24"/>
      <c r="Q21" s="24"/>
      <c r="R21" s="30"/>
      <c r="S21" s="24"/>
      <c r="T21" s="24"/>
      <c r="U21" s="50">
        <f t="shared" si="1"/>
        <v>0</v>
      </c>
      <c r="V21" s="25">
        <f t="shared" si="2"/>
        <v>47776727</v>
      </c>
      <c r="W21" s="56" t="e">
        <f>VLOOKUP(B21,#REF!,3,FALSE)</f>
        <v>#REF!</v>
      </c>
    </row>
    <row r="22" spans="2:23" s="16" customFormat="1" ht="24" x14ac:dyDescent="0.2">
      <c r="B22" s="61">
        <v>14410</v>
      </c>
      <c r="C22" s="62" t="s">
        <v>30</v>
      </c>
      <c r="D22" s="28" t="s">
        <v>18</v>
      </c>
      <c r="E22" s="29">
        <v>291369456.24000001</v>
      </c>
      <c r="F22" s="100"/>
      <c r="G22" s="30"/>
      <c r="H22" s="102"/>
      <c r="I22" s="24">
        <v>3131800</v>
      </c>
      <c r="J22" s="99"/>
      <c r="K22" s="24"/>
      <c r="L22" s="30"/>
      <c r="M22" s="24"/>
      <c r="N22" s="24"/>
      <c r="O22" s="30"/>
      <c r="P22" s="24"/>
      <c r="Q22" s="24"/>
      <c r="R22" s="30"/>
      <c r="S22" s="24"/>
      <c r="T22" s="24"/>
      <c r="U22" s="50">
        <f t="shared" si="1"/>
        <v>0</v>
      </c>
      <c r="V22" s="25">
        <f t="shared" si="2"/>
        <v>3131800</v>
      </c>
      <c r="W22" s="56" t="e">
        <f>VLOOKUP(B22,#REF!,3,FALSE)</f>
        <v>#REF!</v>
      </c>
    </row>
    <row r="23" spans="2:23" s="16" customFormat="1" ht="12.75" customHeight="1" x14ac:dyDescent="0.2">
      <c r="B23" s="61">
        <v>14414</v>
      </c>
      <c r="C23" s="62" t="s">
        <v>31</v>
      </c>
      <c r="D23" s="28" t="s">
        <v>18</v>
      </c>
      <c r="E23" s="29">
        <v>152226325.47999996</v>
      </c>
      <c r="F23" s="100">
        <v>14840533</v>
      </c>
      <c r="G23" s="30">
        <v>14840533</v>
      </c>
      <c r="H23" s="102"/>
      <c r="I23" s="24"/>
      <c r="J23" s="99"/>
      <c r="K23" s="24"/>
      <c r="L23" s="30"/>
      <c r="M23" s="24"/>
      <c r="N23" s="24"/>
      <c r="O23" s="30"/>
      <c r="P23" s="24"/>
      <c r="Q23" s="24"/>
      <c r="R23" s="30"/>
      <c r="S23" s="24"/>
      <c r="T23" s="24"/>
      <c r="U23" s="50">
        <f t="shared" si="1"/>
        <v>0</v>
      </c>
      <c r="V23" s="25">
        <f t="shared" si="2"/>
        <v>14840533</v>
      </c>
      <c r="W23" s="56" t="e">
        <f>VLOOKUP(B23,#REF!,3,FALSE)</f>
        <v>#REF!</v>
      </c>
    </row>
    <row r="24" spans="2:23" s="16" customFormat="1" ht="24" x14ac:dyDescent="0.2">
      <c r="B24" s="61">
        <v>14413</v>
      </c>
      <c r="C24" s="62" t="s">
        <v>32</v>
      </c>
      <c r="D24" s="28" t="s">
        <v>18</v>
      </c>
      <c r="E24" s="29">
        <v>103656057.63000001</v>
      </c>
      <c r="F24" s="100"/>
      <c r="G24" s="30"/>
      <c r="H24" s="102"/>
      <c r="I24" s="24"/>
      <c r="J24" s="99"/>
      <c r="K24" s="24"/>
      <c r="L24" s="30"/>
      <c r="M24" s="24"/>
      <c r="N24" s="24"/>
      <c r="O24" s="30"/>
      <c r="P24" s="24"/>
      <c r="Q24" s="24"/>
      <c r="R24" s="30"/>
      <c r="S24" s="24"/>
      <c r="T24" s="24"/>
      <c r="U24" s="50">
        <f t="shared" si="1"/>
        <v>0</v>
      </c>
      <c r="V24" s="25">
        <f t="shared" si="2"/>
        <v>0</v>
      </c>
      <c r="W24" s="56" t="e">
        <f>VLOOKUP(B24,#REF!,3,FALSE)</f>
        <v>#REF!</v>
      </c>
    </row>
    <row r="25" spans="2:23" s="16" customFormat="1" ht="12" customHeight="1" x14ac:dyDescent="0.2">
      <c r="B25" s="61">
        <v>14408</v>
      </c>
      <c r="C25" s="62" t="s">
        <v>33</v>
      </c>
      <c r="D25" s="28" t="s">
        <v>18</v>
      </c>
      <c r="E25" s="29">
        <v>179417467.48999998</v>
      </c>
      <c r="F25" s="100"/>
      <c r="G25" s="30"/>
      <c r="H25" s="102"/>
      <c r="I25" s="24"/>
      <c r="J25" s="99"/>
      <c r="K25" s="24"/>
      <c r="L25" s="30"/>
      <c r="M25" s="24"/>
      <c r="N25" s="24"/>
      <c r="O25" s="30"/>
      <c r="P25" s="24"/>
      <c r="Q25" s="24"/>
      <c r="R25" s="30"/>
      <c r="S25" s="24"/>
      <c r="T25" s="24"/>
      <c r="U25" s="50">
        <f t="shared" si="1"/>
        <v>0</v>
      </c>
      <c r="V25" s="25">
        <f t="shared" si="2"/>
        <v>0</v>
      </c>
      <c r="W25" s="56" t="e">
        <f>VLOOKUP(B25,#REF!,3,FALSE)</f>
        <v>#REF!</v>
      </c>
    </row>
    <row r="26" spans="2:23" s="16" customFormat="1" ht="24" x14ac:dyDescent="0.2">
      <c r="B26" s="61" t="s">
        <v>47</v>
      </c>
      <c r="C26" s="62" t="s">
        <v>51</v>
      </c>
      <c r="D26" s="28" t="s">
        <v>18</v>
      </c>
      <c r="E26" s="29">
        <v>276492077.21380001</v>
      </c>
      <c r="F26" s="100">
        <v>32628342</v>
      </c>
      <c r="G26" s="30"/>
      <c r="H26" s="102"/>
      <c r="I26" s="24">
        <v>32628342</v>
      </c>
      <c r="J26" s="99">
        <v>35199387</v>
      </c>
      <c r="K26" s="24">
        <v>35199387</v>
      </c>
      <c r="L26" s="30"/>
      <c r="M26" s="24"/>
      <c r="N26" s="24"/>
      <c r="O26" s="30"/>
      <c r="P26" s="24"/>
      <c r="Q26" s="24"/>
      <c r="R26" s="30"/>
      <c r="S26" s="24"/>
      <c r="T26" s="24"/>
      <c r="U26" s="50">
        <f t="shared" si="1"/>
        <v>0</v>
      </c>
      <c r="V26" s="25">
        <f t="shared" si="2"/>
        <v>103027116</v>
      </c>
      <c r="W26" s="56" t="e">
        <f>+#REF!</f>
        <v>#REF!</v>
      </c>
    </row>
    <row r="27" spans="2:23" s="16" customFormat="1" ht="24" x14ac:dyDescent="0.2">
      <c r="B27" s="61" t="s">
        <v>48</v>
      </c>
      <c r="C27" s="62" t="s">
        <v>52</v>
      </c>
      <c r="D27" s="28" t="s">
        <v>18</v>
      </c>
      <c r="E27" s="29">
        <v>92948011.285600007</v>
      </c>
      <c r="F27" s="100"/>
      <c r="G27" s="30"/>
      <c r="H27" s="102">
        <v>18666955</v>
      </c>
      <c r="I27" s="24">
        <v>18666955</v>
      </c>
      <c r="J27" s="99"/>
      <c r="K27" s="24"/>
      <c r="L27" s="30"/>
      <c r="M27" s="24"/>
      <c r="N27" s="24"/>
      <c r="O27" s="30"/>
      <c r="P27" s="24"/>
      <c r="Q27" s="24"/>
      <c r="R27" s="30"/>
      <c r="S27" s="24"/>
      <c r="T27" s="24"/>
      <c r="U27" s="50">
        <f t="shared" si="1"/>
        <v>0</v>
      </c>
      <c r="V27" s="25">
        <f t="shared" si="2"/>
        <v>37333910</v>
      </c>
      <c r="W27" s="56" t="e">
        <f>+#REF!</f>
        <v>#REF!</v>
      </c>
    </row>
    <row r="28" spans="2:23" s="16" customFormat="1" ht="24" x14ac:dyDescent="0.2">
      <c r="B28" s="61" t="s">
        <v>49</v>
      </c>
      <c r="C28" s="62" t="s">
        <v>53</v>
      </c>
      <c r="D28" s="28" t="s">
        <v>18</v>
      </c>
      <c r="E28" s="29">
        <v>31055041.631999999</v>
      </c>
      <c r="F28" s="100"/>
      <c r="G28" s="30"/>
      <c r="H28" s="102"/>
      <c r="I28" s="24"/>
      <c r="J28" s="99"/>
      <c r="K28" s="24"/>
      <c r="L28" s="30"/>
      <c r="M28" s="24"/>
      <c r="N28" s="24"/>
      <c r="O28" s="30"/>
      <c r="P28" s="24"/>
      <c r="Q28" s="24"/>
      <c r="R28" s="30"/>
      <c r="S28" s="24"/>
      <c r="T28" s="24"/>
      <c r="U28" s="50">
        <f t="shared" si="1"/>
        <v>0</v>
      </c>
      <c r="V28" s="25">
        <f t="shared" si="2"/>
        <v>0</v>
      </c>
      <c r="W28" s="56" t="e">
        <f>VLOOKUP(B28,#REF!,3,FALSE)</f>
        <v>#REF!</v>
      </c>
    </row>
    <row r="29" spans="2:23" s="16" customFormat="1" ht="23.25" customHeight="1" x14ac:dyDescent="0.2">
      <c r="B29" s="61" t="s">
        <v>56</v>
      </c>
      <c r="C29" s="62" t="s">
        <v>57</v>
      </c>
      <c r="D29" s="28" t="s">
        <v>18</v>
      </c>
      <c r="E29" s="29">
        <v>264195275.22339919</v>
      </c>
      <c r="F29" s="100">
        <v>29896295</v>
      </c>
      <c r="G29" s="30">
        <v>19598864</v>
      </c>
      <c r="H29" s="102"/>
      <c r="I29" s="24">
        <v>29896295</v>
      </c>
      <c r="J29" s="99"/>
      <c r="K29" s="24"/>
      <c r="L29" s="30"/>
      <c r="M29" s="24"/>
      <c r="N29" s="24"/>
      <c r="O29" s="30"/>
      <c r="P29" s="24"/>
      <c r="Q29" s="24"/>
      <c r="R29" s="30"/>
      <c r="S29" s="24"/>
      <c r="T29" s="24"/>
      <c r="U29" s="50">
        <f t="shared" si="1"/>
        <v>0</v>
      </c>
      <c r="V29" s="25">
        <f t="shared" si="2"/>
        <v>49495159</v>
      </c>
      <c r="W29" s="56" t="e">
        <f>+#REF!</f>
        <v>#REF!</v>
      </c>
    </row>
    <row r="30" spans="2:23" s="16" customFormat="1" ht="22.5" customHeight="1" x14ac:dyDescent="0.2">
      <c r="B30" s="61" t="s">
        <v>50</v>
      </c>
      <c r="C30" s="62" t="s">
        <v>54</v>
      </c>
      <c r="D30" s="28" t="s">
        <v>18</v>
      </c>
      <c r="E30" s="29">
        <v>192639483.28</v>
      </c>
      <c r="F30" s="100"/>
      <c r="G30" s="30"/>
      <c r="H30" s="102"/>
      <c r="I30" s="24"/>
      <c r="J30" s="99"/>
      <c r="K30" s="24"/>
      <c r="L30" s="30"/>
      <c r="M30" s="24"/>
      <c r="N30" s="24"/>
      <c r="O30" s="30"/>
      <c r="P30" s="24"/>
      <c r="Q30" s="24"/>
      <c r="R30" s="30"/>
      <c r="S30" s="24"/>
      <c r="T30" s="24"/>
      <c r="U30" s="50">
        <f t="shared" si="1"/>
        <v>0</v>
      </c>
      <c r="V30" s="25">
        <f t="shared" si="2"/>
        <v>0</v>
      </c>
      <c r="W30" s="56" t="e">
        <f>VLOOKUP(B30,#REF!,3,FALSE)</f>
        <v>#REF!</v>
      </c>
    </row>
    <row r="31" spans="2:23" s="16" customFormat="1" ht="36" x14ac:dyDescent="0.2">
      <c r="B31" s="61">
        <v>14452</v>
      </c>
      <c r="C31" s="62" t="s">
        <v>55</v>
      </c>
      <c r="D31" s="28" t="s">
        <v>18</v>
      </c>
      <c r="E31" s="29">
        <v>69048242.067200005</v>
      </c>
      <c r="F31" s="100"/>
      <c r="G31" s="30"/>
      <c r="H31" s="102"/>
      <c r="I31" s="24"/>
      <c r="J31" s="99"/>
      <c r="K31" s="24"/>
      <c r="L31" s="30"/>
      <c r="M31" s="24"/>
      <c r="N31" s="24"/>
      <c r="O31" s="30"/>
      <c r="P31" s="24"/>
      <c r="Q31" s="24"/>
      <c r="R31" s="30"/>
      <c r="S31" s="24"/>
      <c r="T31" s="24"/>
      <c r="U31" s="50">
        <f t="shared" si="1"/>
        <v>0</v>
      </c>
      <c r="V31" s="25">
        <f t="shared" si="2"/>
        <v>0</v>
      </c>
      <c r="W31" s="56" t="e">
        <f>VLOOKUP(B31,#REF!,3,FALSE)</f>
        <v>#REF!</v>
      </c>
    </row>
    <row r="32" spans="2:23" s="16" customFormat="1" ht="24" x14ac:dyDescent="0.2">
      <c r="B32" s="61">
        <v>14411</v>
      </c>
      <c r="C32" s="62" t="s">
        <v>34</v>
      </c>
      <c r="D32" s="28" t="s">
        <v>18</v>
      </c>
      <c r="E32" s="29">
        <v>128010073.88</v>
      </c>
      <c r="F32" s="101">
        <v>6672609</v>
      </c>
      <c r="G32" s="54">
        <v>2241233</v>
      </c>
      <c r="H32" s="103">
        <v>6095288</v>
      </c>
      <c r="I32" s="24">
        <v>6672609</v>
      </c>
      <c r="J32" s="99"/>
      <c r="K32" s="24">
        <v>6095288</v>
      </c>
      <c r="L32" s="53"/>
      <c r="M32" s="24"/>
      <c r="N32" s="24"/>
      <c r="O32" s="53"/>
      <c r="P32" s="24"/>
      <c r="Q32" s="24"/>
      <c r="R32" s="53"/>
      <c r="S32" s="24"/>
      <c r="T32" s="24"/>
      <c r="U32" s="50"/>
      <c r="V32" s="25">
        <f t="shared" si="2"/>
        <v>21104418</v>
      </c>
      <c r="W32" s="56" t="e">
        <f>VLOOKUP(B32,#REF!,3,FALSE)</f>
        <v>#REF!</v>
      </c>
    </row>
    <row r="33" spans="2:23" s="16" customFormat="1" ht="12" x14ac:dyDescent="0.2">
      <c r="B33" s="75" t="s">
        <v>67</v>
      </c>
      <c r="C33" s="76"/>
      <c r="D33" s="76"/>
      <c r="E33" s="77"/>
      <c r="F33" s="14">
        <f>SUM(F34:F54)</f>
        <v>106056737</v>
      </c>
      <c r="G33" s="14">
        <f t="shared" ref="F33:T33" si="3">SUM(G34:G54)</f>
        <v>30809205</v>
      </c>
      <c r="H33" s="14">
        <f>SUM(H34:H54)</f>
        <v>71618127</v>
      </c>
      <c r="I33" s="14">
        <f t="shared" si="3"/>
        <v>139465249</v>
      </c>
      <c r="J33" s="14">
        <f t="shared" si="3"/>
        <v>135788545.40000001</v>
      </c>
      <c r="K33" s="14">
        <f t="shared" si="3"/>
        <v>154065891</v>
      </c>
      <c r="L33" s="14">
        <f t="shared" si="3"/>
        <v>0</v>
      </c>
      <c r="M33" s="14">
        <f t="shared" si="3"/>
        <v>0</v>
      </c>
      <c r="N33" s="14">
        <f t="shared" si="3"/>
        <v>0</v>
      </c>
      <c r="O33" s="15">
        <f t="shared" si="3"/>
        <v>0</v>
      </c>
      <c r="P33" s="15">
        <f t="shared" si="3"/>
        <v>0</v>
      </c>
      <c r="Q33" s="15">
        <f t="shared" si="3"/>
        <v>0</v>
      </c>
      <c r="R33" s="15">
        <f t="shared" si="3"/>
        <v>0</v>
      </c>
      <c r="S33" s="15">
        <f t="shared" si="3"/>
        <v>0</v>
      </c>
      <c r="T33" s="15">
        <f t="shared" si="3"/>
        <v>0</v>
      </c>
      <c r="U33" s="50">
        <f t="shared" si="1"/>
        <v>0</v>
      </c>
      <c r="V33" s="25">
        <f t="shared" si="2"/>
        <v>531747017.39999998</v>
      </c>
      <c r="W33" s="56" t="e">
        <f>VLOOKUP(B33,#REF!,3,FALSE)</f>
        <v>#REF!</v>
      </c>
    </row>
    <row r="34" spans="2:23" s="16" customFormat="1" ht="12.75" customHeight="1" x14ac:dyDescent="0.2">
      <c r="B34" s="61" t="s">
        <v>35</v>
      </c>
      <c r="C34" s="62" t="s">
        <v>45</v>
      </c>
      <c r="D34" s="28" t="s">
        <v>18</v>
      </c>
      <c r="E34" s="23"/>
      <c r="F34" s="99">
        <v>13291606</v>
      </c>
      <c r="G34" s="24">
        <v>13291606</v>
      </c>
      <c r="H34" s="99"/>
      <c r="I34" s="24"/>
      <c r="J34" s="99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50">
        <f t="shared" si="1"/>
        <v>0</v>
      </c>
      <c r="V34" s="25">
        <f t="shared" si="2"/>
        <v>13291606</v>
      </c>
      <c r="W34" s="56" t="e">
        <f>VLOOKUP(B34,#REF!,3,FALSE)</f>
        <v>#REF!</v>
      </c>
    </row>
    <row r="35" spans="2:23" s="16" customFormat="1" ht="24" x14ac:dyDescent="0.2">
      <c r="B35" s="61">
        <v>12494</v>
      </c>
      <c r="C35" s="62" t="s">
        <v>23</v>
      </c>
      <c r="D35" s="28" t="s">
        <v>18</v>
      </c>
      <c r="E35" s="23"/>
      <c r="F35" s="99"/>
      <c r="G35" s="24"/>
      <c r="H35" s="99">
        <v>3690295</v>
      </c>
      <c r="I35" s="24">
        <v>3690295</v>
      </c>
      <c r="J35" s="99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50"/>
      <c r="V35" s="25"/>
      <c r="W35" s="56"/>
    </row>
    <row r="36" spans="2:23" s="16" customFormat="1" ht="24" x14ac:dyDescent="0.2">
      <c r="B36" s="61">
        <v>6810</v>
      </c>
      <c r="C36" s="62" t="s">
        <v>65</v>
      </c>
      <c r="D36" s="28" t="s">
        <v>18</v>
      </c>
      <c r="E36" s="23"/>
      <c r="F36" s="99">
        <v>4343898</v>
      </c>
      <c r="G36" s="24">
        <f>4343898+12386190</f>
        <v>16730088</v>
      </c>
      <c r="H36" s="99">
        <v>18935339</v>
      </c>
      <c r="I36" s="24"/>
      <c r="J36" s="99"/>
      <c r="K36" s="24">
        <v>18935339</v>
      </c>
      <c r="L36" s="24"/>
      <c r="M36" s="24"/>
      <c r="N36" s="24"/>
      <c r="O36" s="24"/>
      <c r="P36" s="24"/>
      <c r="Q36" s="24"/>
      <c r="R36" s="24"/>
      <c r="S36" s="24"/>
      <c r="T36" s="24"/>
      <c r="U36" s="50"/>
      <c r="V36" s="25">
        <f t="shared" si="2"/>
        <v>54600766</v>
      </c>
      <c r="W36" s="56" t="e">
        <f>VLOOKUP(B36,#REF!,3,FALSE)</f>
        <v>#REF!</v>
      </c>
    </row>
    <row r="37" spans="2:23" s="16" customFormat="1" ht="24" x14ac:dyDescent="0.2">
      <c r="B37" s="61">
        <v>13923</v>
      </c>
      <c r="C37" s="62" t="s">
        <v>58</v>
      </c>
      <c r="D37" s="28" t="s">
        <v>18</v>
      </c>
      <c r="E37" s="23"/>
      <c r="F37" s="99"/>
      <c r="G37" s="24"/>
      <c r="H37" s="99"/>
      <c r="I37" s="24"/>
      <c r="J37" s="99">
        <v>2466111</v>
      </c>
      <c r="K37" s="24">
        <v>2466111</v>
      </c>
      <c r="L37" s="24"/>
      <c r="M37" s="24"/>
      <c r="N37" s="24"/>
      <c r="O37" s="24"/>
      <c r="P37" s="24"/>
      <c r="Q37" s="24"/>
      <c r="R37" s="24"/>
      <c r="S37" s="24"/>
      <c r="T37" s="24"/>
      <c r="U37" s="50"/>
      <c r="V37" s="25">
        <f t="shared" si="2"/>
        <v>4932222</v>
      </c>
      <c r="W37" s="56" t="e">
        <f>VLOOKUP(B37,#REF!,3,FALSE)</f>
        <v>#REF!</v>
      </c>
    </row>
    <row r="38" spans="2:23" s="16" customFormat="1" ht="24" hidden="1" x14ac:dyDescent="0.2">
      <c r="B38" s="61">
        <v>12498</v>
      </c>
      <c r="C38" s="62" t="s">
        <v>46</v>
      </c>
      <c r="D38" s="28" t="s">
        <v>18</v>
      </c>
      <c r="E38" s="23"/>
      <c r="F38" s="99"/>
      <c r="G38" s="24"/>
      <c r="H38" s="99"/>
      <c r="I38" s="24"/>
      <c r="J38" s="99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50">
        <f t="shared" si="1"/>
        <v>0</v>
      </c>
      <c r="V38" s="25">
        <f t="shared" si="2"/>
        <v>0</v>
      </c>
      <c r="W38" s="56" t="e">
        <f>VLOOKUP(B38,#REF!,3,FALSE)</f>
        <v>#REF!</v>
      </c>
    </row>
    <row r="39" spans="2:23" s="16" customFormat="1" ht="9.75" hidden="1" customHeight="1" x14ac:dyDescent="0.2">
      <c r="B39" s="61" t="s">
        <v>35</v>
      </c>
      <c r="C39" s="62" t="s">
        <v>61</v>
      </c>
      <c r="D39" s="28" t="s">
        <v>18</v>
      </c>
      <c r="E39" s="23"/>
      <c r="F39" s="99"/>
      <c r="G39" s="24"/>
      <c r="H39" s="99"/>
      <c r="I39" s="24"/>
      <c r="J39" s="99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50">
        <f t="shared" si="1"/>
        <v>0</v>
      </c>
      <c r="V39" s="25">
        <f t="shared" si="2"/>
        <v>0</v>
      </c>
      <c r="W39" s="56" t="e">
        <f>VLOOKUP(B39,#REF!,3,FALSE)</f>
        <v>#REF!</v>
      </c>
    </row>
    <row r="40" spans="2:23" s="16" customFormat="1" ht="24" hidden="1" x14ac:dyDescent="0.2">
      <c r="B40" s="61" t="s">
        <v>35</v>
      </c>
      <c r="C40" s="62" t="s">
        <v>68</v>
      </c>
      <c r="D40" s="28" t="s">
        <v>18</v>
      </c>
      <c r="E40" s="23"/>
      <c r="F40" s="99"/>
      <c r="G40" s="24"/>
      <c r="H40" s="99"/>
      <c r="I40" s="24"/>
      <c r="J40" s="99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50"/>
      <c r="V40" s="25">
        <f t="shared" si="2"/>
        <v>0</v>
      </c>
      <c r="W40" s="56"/>
    </row>
    <row r="41" spans="2:23" s="16" customFormat="1" ht="24" hidden="1" x14ac:dyDescent="0.2">
      <c r="B41" s="61" t="s">
        <v>35</v>
      </c>
      <c r="C41" s="62" t="s">
        <v>69</v>
      </c>
      <c r="D41" s="28" t="s">
        <v>18</v>
      </c>
      <c r="E41" s="23"/>
      <c r="F41" s="99"/>
      <c r="G41" s="24"/>
      <c r="H41" s="99"/>
      <c r="I41" s="24"/>
      <c r="J41" s="99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50"/>
      <c r="V41" s="25">
        <f t="shared" si="2"/>
        <v>0</v>
      </c>
      <c r="W41" s="56"/>
    </row>
    <row r="42" spans="2:23" s="16" customFormat="1" ht="9.75" hidden="1" customHeight="1" x14ac:dyDescent="0.2">
      <c r="B42" s="61">
        <v>14709</v>
      </c>
      <c r="C42" s="62" t="s">
        <v>70</v>
      </c>
      <c r="D42" s="28" t="s">
        <v>18</v>
      </c>
      <c r="E42" s="23"/>
      <c r="F42" s="99"/>
      <c r="G42" s="24"/>
      <c r="H42" s="99"/>
      <c r="I42" s="24"/>
      <c r="J42" s="99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50"/>
      <c r="V42" s="25">
        <f t="shared" si="2"/>
        <v>0</v>
      </c>
      <c r="W42" s="56"/>
    </row>
    <row r="43" spans="2:23" s="16" customFormat="1" ht="24" x14ac:dyDescent="0.2">
      <c r="B43" s="61" t="s">
        <v>35</v>
      </c>
      <c r="C43" s="62" t="s">
        <v>71</v>
      </c>
      <c r="D43" s="28" t="s">
        <v>18</v>
      </c>
      <c r="E43" s="23"/>
      <c r="F43" s="99">
        <v>14704045</v>
      </c>
      <c r="G43" s="24"/>
      <c r="H43" s="99"/>
      <c r="I43" s="24">
        <v>14704045</v>
      </c>
      <c r="J43" s="99">
        <v>63833751</v>
      </c>
      <c r="K43" s="24">
        <v>63833751</v>
      </c>
      <c r="L43" s="24"/>
      <c r="M43" s="24"/>
      <c r="N43" s="24"/>
      <c r="O43" s="24"/>
      <c r="P43" s="24"/>
      <c r="Q43" s="24"/>
      <c r="R43" s="24"/>
      <c r="S43" s="24"/>
      <c r="T43" s="24"/>
      <c r="U43" s="50"/>
      <c r="V43" s="25">
        <f t="shared" si="2"/>
        <v>142371547</v>
      </c>
      <c r="W43" s="56"/>
    </row>
    <row r="44" spans="2:23" s="16" customFormat="1" ht="24" hidden="1" x14ac:dyDescent="0.2">
      <c r="B44" s="61" t="s">
        <v>35</v>
      </c>
      <c r="C44" s="62" t="s">
        <v>72</v>
      </c>
      <c r="D44" s="28" t="s">
        <v>18</v>
      </c>
      <c r="E44" s="23"/>
      <c r="F44" s="99"/>
      <c r="G44" s="24"/>
      <c r="H44" s="99"/>
      <c r="I44" s="24"/>
      <c r="J44" s="99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50"/>
      <c r="V44" s="25">
        <f t="shared" si="2"/>
        <v>0</v>
      </c>
      <c r="W44" s="56"/>
    </row>
    <row r="45" spans="2:23" s="16" customFormat="1" ht="24" hidden="1" x14ac:dyDescent="0.2">
      <c r="B45" s="61" t="s">
        <v>35</v>
      </c>
      <c r="C45" s="62" t="s">
        <v>73</v>
      </c>
      <c r="D45" s="28" t="s">
        <v>18</v>
      </c>
      <c r="E45" s="23"/>
      <c r="F45" s="99"/>
      <c r="G45" s="24"/>
      <c r="H45" s="99"/>
      <c r="I45" s="24"/>
      <c r="J45" s="99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50"/>
      <c r="V45" s="25">
        <f t="shared" si="2"/>
        <v>0</v>
      </c>
      <c r="W45" s="56"/>
    </row>
    <row r="46" spans="2:23" s="16" customFormat="1" ht="24" hidden="1" x14ac:dyDescent="0.2">
      <c r="B46" s="61" t="s">
        <v>35</v>
      </c>
      <c r="C46" s="62" t="s">
        <v>74</v>
      </c>
      <c r="D46" s="28" t="s">
        <v>18</v>
      </c>
      <c r="E46" s="23"/>
      <c r="F46" s="99"/>
      <c r="G46" s="24"/>
      <c r="H46" s="99"/>
      <c r="I46" s="24"/>
      <c r="J46" s="99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50"/>
      <c r="V46" s="25">
        <f t="shared" si="2"/>
        <v>0</v>
      </c>
      <c r="W46" s="56"/>
    </row>
    <row r="47" spans="2:23" s="16" customFormat="1" ht="24" hidden="1" x14ac:dyDescent="0.2">
      <c r="B47" s="61" t="s">
        <v>35</v>
      </c>
      <c r="C47" s="62" t="s">
        <v>75</v>
      </c>
      <c r="D47" s="28" t="s">
        <v>18</v>
      </c>
      <c r="E47" s="23"/>
      <c r="F47" s="99"/>
      <c r="G47" s="24"/>
      <c r="H47" s="99"/>
      <c r="I47" s="24"/>
      <c r="J47" s="99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50"/>
      <c r="V47" s="25">
        <f t="shared" si="2"/>
        <v>0</v>
      </c>
      <c r="W47" s="56"/>
    </row>
    <row r="48" spans="2:23" s="16" customFormat="1" ht="24" hidden="1" x14ac:dyDescent="0.2">
      <c r="B48" s="61" t="s">
        <v>35</v>
      </c>
      <c r="C48" s="62" t="s">
        <v>76</v>
      </c>
      <c r="D48" s="28" t="s">
        <v>18</v>
      </c>
      <c r="E48" s="23"/>
      <c r="F48" s="99"/>
      <c r="G48" s="24"/>
      <c r="H48" s="99"/>
      <c r="I48" s="24"/>
      <c r="J48" s="99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50"/>
      <c r="V48" s="25">
        <f t="shared" si="2"/>
        <v>0</v>
      </c>
      <c r="W48" s="56"/>
    </row>
    <row r="49" spans="1:23" s="16" customFormat="1" ht="36" hidden="1" x14ac:dyDescent="0.2">
      <c r="B49" s="61" t="s">
        <v>35</v>
      </c>
      <c r="C49" s="62" t="s">
        <v>77</v>
      </c>
      <c r="D49" s="28" t="s">
        <v>18</v>
      </c>
      <c r="E49" s="23"/>
      <c r="F49" s="99"/>
      <c r="G49" s="24"/>
      <c r="H49" s="99"/>
      <c r="I49" s="24"/>
      <c r="J49" s="99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50"/>
      <c r="V49" s="25">
        <f t="shared" si="2"/>
        <v>0</v>
      </c>
      <c r="W49" s="56"/>
    </row>
    <row r="50" spans="1:23" s="16" customFormat="1" ht="24" hidden="1" x14ac:dyDescent="0.2">
      <c r="B50" s="61" t="s">
        <v>35</v>
      </c>
      <c r="C50" s="62" t="s">
        <v>78</v>
      </c>
      <c r="D50" s="28" t="s">
        <v>18</v>
      </c>
      <c r="E50" s="23"/>
      <c r="F50" s="99"/>
      <c r="G50" s="24"/>
      <c r="H50" s="99"/>
      <c r="I50" s="24"/>
      <c r="J50" s="99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50"/>
      <c r="V50" s="25">
        <f t="shared" si="2"/>
        <v>0</v>
      </c>
      <c r="W50" s="56"/>
    </row>
    <row r="51" spans="1:23" s="16" customFormat="1" ht="24" hidden="1" x14ac:dyDescent="0.2">
      <c r="B51" s="61" t="s">
        <v>35</v>
      </c>
      <c r="C51" s="62" t="s">
        <v>79</v>
      </c>
      <c r="D51" s="28" t="s">
        <v>18</v>
      </c>
      <c r="E51" s="23"/>
      <c r="F51" s="99"/>
      <c r="G51" s="24"/>
      <c r="H51" s="99"/>
      <c r="I51" s="24"/>
      <c r="J51" s="99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50"/>
      <c r="V51" s="25">
        <f t="shared" si="2"/>
        <v>0</v>
      </c>
      <c r="W51" s="56"/>
    </row>
    <row r="52" spans="1:23" s="16" customFormat="1" ht="24" x14ac:dyDescent="0.2">
      <c r="B52" s="61" t="s">
        <v>35</v>
      </c>
      <c r="C52" s="62" t="s">
        <v>80</v>
      </c>
      <c r="D52" s="28" t="s">
        <v>18</v>
      </c>
      <c r="E52" s="23"/>
      <c r="F52" s="99">
        <v>42910646</v>
      </c>
      <c r="G52" s="24"/>
      <c r="H52" s="99"/>
      <c r="I52" s="24">
        <v>42910646</v>
      </c>
      <c r="J52" s="99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50"/>
      <c r="V52" s="25">
        <f t="shared" si="2"/>
        <v>42910646</v>
      </c>
      <c r="W52" s="56"/>
    </row>
    <row r="53" spans="1:23" s="16" customFormat="1" ht="24" x14ac:dyDescent="0.2">
      <c r="B53" s="61" t="s">
        <v>35</v>
      </c>
      <c r="C53" s="62" t="s">
        <v>81</v>
      </c>
      <c r="D53" s="28" t="s">
        <v>18</v>
      </c>
      <c r="E53" s="23"/>
      <c r="F53" s="99">
        <v>28019031</v>
      </c>
      <c r="G53" s="24"/>
      <c r="H53" s="99">
        <v>39121375</v>
      </c>
      <c r="I53" s="24">
        <v>67140406</v>
      </c>
      <c r="J53" s="99">
        <v>58681823</v>
      </c>
      <c r="K53" s="24">
        <v>58681823</v>
      </c>
      <c r="L53" s="24"/>
      <c r="M53" s="24"/>
      <c r="N53" s="24"/>
      <c r="O53" s="24"/>
      <c r="P53" s="24"/>
      <c r="Q53" s="24"/>
      <c r="R53" s="24"/>
      <c r="S53" s="24"/>
      <c r="T53" s="24"/>
      <c r="U53" s="50"/>
      <c r="V53" s="25">
        <f t="shared" si="2"/>
        <v>223625427</v>
      </c>
      <c r="W53" s="56"/>
    </row>
    <row r="54" spans="1:23" s="16" customFormat="1" ht="9" customHeight="1" x14ac:dyDescent="0.2">
      <c r="B54" s="61" t="s">
        <v>35</v>
      </c>
      <c r="C54" s="62" t="s">
        <v>36</v>
      </c>
      <c r="D54" s="28" t="s">
        <v>18</v>
      </c>
      <c r="E54" s="23"/>
      <c r="F54" s="99">
        <f>787511+2000000</f>
        <v>2787511</v>
      </c>
      <c r="G54" s="24">
        <v>787511</v>
      </c>
      <c r="H54" s="99">
        <v>9871118</v>
      </c>
      <c r="I54" s="24">
        <v>11019857</v>
      </c>
      <c r="J54" s="99">
        <f>10148867+657993.4</f>
        <v>10806860.4</v>
      </c>
      <c r="K54" s="24">
        <v>10148867</v>
      </c>
      <c r="L54" s="24"/>
      <c r="M54" s="24"/>
      <c r="N54" s="24"/>
      <c r="O54" s="24"/>
      <c r="P54" s="24"/>
      <c r="Q54" s="24"/>
      <c r="R54" s="24"/>
      <c r="S54" s="24"/>
      <c r="T54" s="24"/>
      <c r="U54" s="50">
        <f t="shared" si="1"/>
        <v>0</v>
      </c>
      <c r="V54" s="66">
        <f>SUM(G54:T54)</f>
        <v>42634213.399999999</v>
      </c>
      <c r="W54" s="56" t="e">
        <f>VLOOKUP(B54,#REF!,3,FALSE)</f>
        <v>#REF!</v>
      </c>
    </row>
    <row r="55" spans="1:23" s="16" customFormat="1" ht="12.75" thickBot="1" x14ac:dyDescent="0.25">
      <c r="B55" s="82" t="s">
        <v>37</v>
      </c>
      <c r="C55" s="83"/>
      <c r="D55" s="83"/>
      <c r="E55" s="31">
        <f>SUM(E5:E32)</f>
        <v>5570986475.9999981</v>
      </c>
      <c r="F55" s="105">
        <f>SUM(F5:F33)</f>
        <v>370844516</v>
      </c>
      <c r="G55" s="32">
        <f>SUM(G5:G33)</f>
        <v>249876430</v>
      </c>
      <c r="H55" s="105">
        <f>SUM(H5:H33)</f>
        <v>165771575</v>
      </c>
      <c r="I55" s="32">
        <f>SUM(I5:I33)</f>
        <v>336213251</v>
      </c>
      <c r="J55" s="105">
        <f>SUM(J5:J33)</f>
        <v>906029336.39999998</v>
      </c>
      <c r="K55" s="32">
        <f>SUM(K5:K33)</f>
        <v>958925111</v>
      </c>
      <c r="L55" s="32">
        <f t="shared" ref="L55:T55" si="4">SUM(L5:L33)</f>
        <v>0</v>
      </c>
      <c r="M55" s="32">
        <f t="shared" si="4"/>
        <v>0</v>
      </c>
      <c r="N55" s="32">
        <f t="shared" si="4"/>
        <v>0</v>
      </c>
      <c r="O55" s="32">
        <f t="shared" si="4"/>
        <v>0</v>
      </c>
      <c r="P55" s="32">
        <f t="shared" si="4"/>
        <v>0</v>
      </c>
      <c r="Q55" s="32">
        <f t="shared" si="4"/>
        <v>0</v>
      </c>
      <c r="R55" s="33">
        <f t="shared" si="4"/>
        <v>0</v>
      </c>
      <c r="S55" s="33">
        <f t="shared" si="4"/>
        <v>0</v>
      </c>
      <c r="T55" s="33">
        <f t="shared" si="4"/>
        <v>0</v>
      </c>
      <c r="U55" s="51"/>
      <c r="V55" s="25">
        <f t="shared" si="2"/>
        <v>2616815703.4000001</v>
      </c>
      <c r="W55" s="56"/>
    </row>
    <row r="56" spans="1:23" s="16" customFormat="1" ht="15" customHeight="1" thickBot="1" x14ac:dyDescent="0.25">
      <c r="B56" s="84" t="s">
        <v>44</v>
      </c>
      <c r="C56" s="85"/>
      <c r="D56" s="85"/>
      <c r="E56" s="85"/>
      <c r="F56" s="106">
        <f>+F55+H55+J55</f>
        <v>1442645427.4000001</v>
      </c>
      <c r="G56" s="107"/>
      <c r="H56" s="108"/>
      <c r="I56" s="68">
        <f>+G55+I55+K55</f>
        <v>1545014792</v>
      </c>
      <c r="J56" s="69"/>
      <c r="K56" s="70"/>
      <c r="L56" s="68">
        <f>+L55+M55+N55</f>
        <v>0</v>
      </c>
      <c r="M56" s="69"/>
      <c r="N56" s="70"/>
      <c r="O56" s="68">
        <f>+O55+P55+Q55</f>
        <v>0</v>
      </c>
      <c r="P56" s="69"/>
      <c r="Q56" s="70"/>
      <c r="R56" s="68">
        <f>+R55+S55+T55</f>
        <v>0</v>
      </c>
      <c r="S56" s="69"/>
      <c r="T56" s="70"/>
      <c r="U56" s="52"/>
      <c r="V56" s="25">
        <f>SUM(H56:T56)</f>
        <v>1545014792</v>
      </c>
      <c r="W56" s="56"/>
    </row>
    <row r="57" spans="1:23" ht="15.75" hidden="1" customHeight="1" x14ac:dyDescent="0.25">
      <c r="C57" s="2"/>
      <c r="E57" s="2"/>
      <c r="F57" s="2"/>
      <c r="G57" s="2"/>
      <c r="H57" s="2"/>
      <c r="I57" s="2"/>
      <c r="J57" s="2"/>
      <c r="K57" s="2"/>
      <c r="L57" s="11"/>
      <c r="M57" s="11"/>
      <c r="N57" s="11"/>
      <c r="O57" s="10"/>
      <c r="P57" s="10"/>
      <c r="Q57" s="10"/>
      <c r="V57" s="25">
        <f t="shared" si="2"/>
        <v>0</v>
      </c>
    </row>
    <row r="58" spans="1:23" ht="15.75" customHeight="1" x14ac:dyDescent="0.25">
      <c r="B58" s="98" t="s">
        <v>86</v>
      </c>
      <c r="C58" s="98"/>
      <c r="D58" s="98"/>
      <c r="E58" s="98"/>
      <c r="F58" s="110" t="s">
        <v>84</v>
      </c>
      <c r="G58" s="110"/>
      <c r="H58" s="110"/>
      <c r="I58" s="109" t="s">
        <v>85</v>
      </c>
      <c r="J58" s="109"/>
      <c r="K58" s="109"/>
      <c r="L58" s="11"/>
      <c r="M58" s="11"/>
      <c r="N58" s="11"/>
      <c r="O58" s="10"/>
      <c r="P58" s="10"/>
      <c r="Q58" s="10"/>
      <c r="V58" s="25"/>
    </row>
    <row r="59" spans="1:23" ht="15.75" hidden="1" customHeight="1" x14ac:dyDescent="0.25">
      <c r="C59" s="2"/>
      <c r="E59" s="2"/>
      <c r="F59" s="2"/>
      <c r="G59" s="2"/>
      <c r="H59" s="2"/>
      <c r="I59" s="2"/>
      <c r="J59" s="2"/>
      <c r="K59" s="2"/>
      <c r="L59" s="11"/>
      <c r="M59" s="11"/>
      <c r="N59" s="11"/>
      <c r="O59" s="10"/>
      <c r="P59" s="10"/>
      <c r="Q59" s="10"/>
      <c r="V59" s="25"/>
    </row>
    <row r="60" spans="1:23" ht="18.75" x14ac:dyDescent="0.25">
      <c r="C60" s="60" t="s">
        <v>38</v>
      </c>
      <c r="F60" s="4"/>
      <c r="G60" s="73" t="s">
        <v>39</v>
      </c>
      <c r="H60" s="73"/>
      <c r="I60" s="73"/>
      <c r="J60" s="73"/>
      <c r="K60" s="73"/>
      <c r="V60" s="1"/>
    </row>
    <row r="61" spans="1:23" ht="18" customHeight="1" x14ac:dyDescent="0.25">
      <c r="C61" s="36"/>
      <c r="F61" s="36"/>
      <c r="G61" s="36"/>
      <c r="H61" s="36"/>
      <c r="I61" s="36"/>
      <c r="J61" s="36"/>
      <c r="K61" s="37"/>
      <c r="L61" s="58"/>
      <c r="M61" s="58"/>
      <c r="N61" s="58"/>
      <c r="O61" s="58"/>
      <c r="V61" s="1"/>
    </row>
    <row r="62" spans="1:23" ht="20.25" customHeight="1" x14ac:dyDescent="0.25">
      <c r="C62" s="7" t="s">
        <v>40</v>
      </c>
      <c r="F62" s="4"/>
      <c r="G62" s="71" t="s">
        <v>41</v>
      </c>
      <c r="H62" s="71"/>
      <c r="I62" s="71"/>
      <c r="J62" s="71"/>
      <c r="K62" s="71"/>
    </row>
    <row r="63" spans="1:23" ht="20.25" customHeight="1" x14ac:dyDescent="0.25">
      <c r="C63" s="59" t="s">
        <v>42</v>
      </c>
      <c r="F63" s="4"/>
      <c r="G63" s="72" t="s">
        <v>43</v>
      </c>
      <c r="H63" s="72"/>
      <c r="I63" s="72"/>
      <c r="J63" s="72"/>
      <c r="K63" s="72"/>
      <c r="V63" s="38"/>
    </row>
    <row r="64" spans="1:23" s="5" customFormat="1" x14ac:dyDescent="0.25">
      <c r="A64" s="58"/>
      <c r="B64" s="2"/>
      <c r="C64" s="3"/>
      <c r="D64" s="2"/>
      <c r="E64" s="4"/>
      <c r="I64" s="58"/>
      <c r="J64" s="64"/>
      <c r="K64" s="58"/>
      <c r="L64" s="58"/>
      <c r="V64" s="58"/>
      <c r="W64" s="57"/>
    </row>
    <row r="65" spans="1:23" s="5" customFormat="1" x14ac:dyDescent="0.25">
      <c r="A65" s="58"/>
      <c r="B65" s="2"/>
      <c r="C65" s="3"/>
      <c r="D65" s="2"/>
      <c r="E65" s="4"/>
      <c r="I65" s="67"/>
      <c r="J65" s="67"/>
      <c r="K65" s="67"/>
      <c r="L65" s="67"/>
      <c r="V65" s="58"/>
      <c r="W65" s="57"/>
    </row>
    <row r="66" spans="1:23" s="5" customFormat="1" x14ac:dyDescent="0.25">
      <c r="A66" s="58"/>
      <c r="B66" s="2"/>
      <c r="C66" s="3"/>
      <c r="D66" s="2"/>
      <c r="E66" s="4"/>
      <c r="G66" s="5">
        <v>30317682</v>
      </c>
      <c r="I66" s="67"/>
      <c r="J66" s="67"/>
      <c r="K66" s="67"/>
      <c r="L66" s="67"/>
      <c r="O66" s="41"/>
      <c r="V66" s="58"/>
      <c r="W66" s="57"/>
    </row>
    <row r="67" spans="1:23" x14ac:dyDescent="0.25">
      <c r="F67" s="13"/>
      <c r="G67" s="13">
        <f>+G66-G55</f>
        <v>-219558748</v>
      </c>
      <c r="H67" s="13"/>
      <c r="I67" s="58"/>
      <c r="J67" s="64"/>
      <c r="K67" s="58"/>
      <c r="L67" s="58"/>
    </row>
    <row r="68" spans="1:23" x14ac:dyDescent="0.25">
      <c r="G68" s="5">
        <v>132807569</v>
      </c>
      <c r="I68" s="1">
        <f>+G68-L55</f>
        <v>132807569</v>
      </c>
      <c r="J68" s="1"/>
      <c r="K68" s="58"/>
      <c r="L68" s="58"/>
    </row>
    <row r="69" spans="1:23" x14ac:dyDescent="0.25">
      <c r="G69" s="5">
        <v>110807891</v>
      </c>
      <c r="I69" s="1">
        <f>+G69-M55</f>
        <v>110807891</v>
      </c>
      <c r="J69" s="1"/>
      <c r="K69" s="58"/>
      <c r="L69" s="58"/>
    </row>
    <row r="70" spans="1:23" x14ac:dyDescent="0.25">
      <c r="G70" s="5">
        <v>143880850</v>
      </c>
      <c r="I70" s="13">
        <f>+G70-N55</f>
        <v>143880850</v>
      </c>
      <c r="J70" s="13"/>
    </row>
  </sheetData>
  <mergeCells count="27">
    <mergeCell ref="O56:Q56"/>
    <mergeCell ref="R56:T56"/>
    <mergeCell ref="G60:K60"/>
    <mergeCell ref="B1:T1"/>
    <mergeCell ref="B4:E4"/>
    <mergeCell ref="B5:B7"/>
    <mergeCell ref="C5:C7"/>
    <mergeCell ref="B33:E33"/>
    <mergeCell ref="B55:D55"/>
    <mergeCell ref="F2:G2"/>
    <mergeCell ref="H2:I2"/>
    <mergeCell ref="J2:K2"/>
    <mergeCell ref="E2:E3"/>
    <mergeCell ref="D2:D3"/>
    <mergeCell ref="C2:C3"/>
    <mergeCell ref="B2:B3"/>
    <mergeCell ref="G62:K62"/>
    <mergeCell ref="G63:K63"/>
    <mergeCell ref="I65:L65"/>
    <mergeCell ref="I66:L66"/>
    <mergeCell ref="B56:E56"/>
    <mergeCell ref="L56:N56"/>
    <mergeCell ref="I56:K56"/>
    <mergeCell ref="F56:H56"/>
    <mergeCell ref="F58:H58"/>
    <mergeCell ref="I58:K58"/>
    <mergeCell ref="B58:E58"/>
  </mergeCells>
  <pageMargins left="0.23622047244094491" right="0.23622047244094491" top="0.15748031496062992" bottom="0.19685039370078741" header="0.31496062992125984" footer="0.31496062992125984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Proyeccion ago-dic 2020</vt:lpstr>
      <vt:lpstr>Proyeccion ago-dic 2020 (3)</vt:lpstr>
      <vt:lpstr>Proyeccion ago-dic 2020 (2)</vt:lpstr>
      <vt:lpstr>'Proyeccion ago-dic 2020'!Área_de_impresión</vt:lpstr>
      <vt:lpstr>'Proyeccion ago-dic 2020 (2)'!Área_de_impresión</vt:lpstr>
      <vt:lpstr>'Proyeccion ago-dic 2020 (3)'!Área_de_impresión</vt:lpstr>
      <vt:lpstr>'Proyeccion ago-dic 2020'!Títulos_a_imprimir</vt:lpstr>
      <vt:lpstr>'Proyeccion ago-dic 2020 (2)'!Títulos_a_imprimir</vt:lpstr>
      <vt:lpstr>'Proyeccion ago-dic 2020 (3)'!Títulos_a_imprimir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Albuerme</cp:lastModifiedBy>
  <cp:lastPrinted>2022-04-11T20:31:51Z</cp:lastPrinted>
  <dcterms:created xsi:type="dcterms:W3CDTF">2020-10-09T12:21:48Z</dcterms:created>
  <dcterms:modified xsi:type="dcterms:W3CDTF">2022-04-11T20:38:05Z</dcterms:modified>
</cp:coreProperties>
</file>