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sergio.polanco\Documents\CAASD 2023\fisico financiero\2do trimestre\"/>
    </mc:Choice>
  </mc:AlternateContent>
  <xr:revisionPtr revIDLastSave="0" documentId="13_ncr:1_{0F26078C-52EF-48DA-A5D0-BE33AED9E52B}" xr6:coauthVersionLast="47" xr6:coauthVersionMax="47" xr10:uidLastSave="{00000000-0000-0000-0000-000000000000}"/>
  <bookViews>
    <workbookView xWindow="-120" yWindow="-120" windowWidth="29040" windowHeight="18240" activeTab="2" xr2:uid="{4338FEAE-DB8E-4C02-BE6D-DDC1311F061E}"/>
  </bookViews>
  <sheets>
    <sheet name="Portada" sheetId="9" r:id="rId1"/>
    <sheet name="Sub-port 1" sheetId="5" r:id="rId2"/>
    <sheet name="Programa 11" sheetId="1" r:id="rId3"/>
    <sheet name="Sub-port 2" sheetId="7" r:id="rId4"/>
    <sheet name="Programa 12" sheetId="2" r:id="rId5"/>
    <sheet name="Sub-port 3" sheetId="8" r:id="rId6"/>
    <sheet name="Programa 13" sheetId="3" r:id="rId7"/>
    <sheet name="Hoja1" sheetId="10" r:id="rId8"/>
  </sheets>
  <externalReferences>
    <externalReference r:id="rId9"/>
  </externalReferences>
  <definedNames>
    <definedName name="_xlnm.Print_Area" localSheetId="0">Portada!$A$1:$M$45</definedName>
    <definedName name="_xlnm.Print_Area" localSheetId="2">'Programa 11'!$A$1:$J$49</definedName>
    <definedName name="_xlnm.Print_Area" localSheetId="4">'Programa 12'!$A$1:$J$48</definedName>
    <definedName name="_xlnm.Print_Area" localSheetId="6">'Programa 13'!$A$1:$J$44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6" i="1" l="1"/>
  <c r="E29" i="2" l="1"/>
  <c r="E29" i="1"/>
  <c r="M30" i="2"/>
  <c r="B43" i="3"/>
  <c r="B41" i="3"/>
  <c r="B42" i="3"/>
  <c r="B47" i="2"/>
  <c r="B46" i="2"/>
  <c r="B45" i="2"/>
  <c r="B45" i="1"/>
  <c r="B44" i="1"/>
  <c r="B43" i="1"/>
  <c r="M35" i="3"/>
  <c r="L35" i="3" a="1"/>
  <c r="L35" i="3" s="1"/>
  <c r="L34" i="3" a="1"/>
  <c r="L34" i="3" s="1"/>
  <c r="K34" i="3" l="1" a="1"/>
  <c r="K34" i="3" s="1"/>
  <c r="F25" i="2"/>
  <c r="F25" i="1"/>
  <c r="I25" i="3" l="1"/>
  <c r="J29" i="2"/>
  <c r="D3" i="2"/>
  <c r="I31" i="1"/>
  <c r="J31" i="1"/>
  <c r="I30" i="1"/>
  <c r="J30" i="1"/>
  <c r="J29" i="1" l="1"/>
  <c r="I25" i="1" l="1"/>
  <c r="E30" i="2"/>
  <c r="C25" i="2"/>
  <c r="A25" i="2"/>
  <c r="I29" i="1"/>
  <c r="I29" i="3"/>
  <c r="J30" i="2"/>
  <c r="J29" i="3"/>
  <c r="I25" i="2" l="1"/>
  <c r="I30" i="2" l="1"/>
  <c r="I29" i="2"/>
  <c r="C16" i="3" l="1"/>
  <c r="C15" i="3"/>
  <c r="C14" i="3"/>
  <c r="C16" i="2"/>
  <c r="C15" i="2"/>
  <c r="C14" i="2"/>
  <c r="C16" i="1" l="1"/>
  <c r="C15" i="1"/>
  <c r="C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tc={D49D2594-3C22-4636-9AF3-5DA14A60C62F}</author>
  </authors>
  <commentList>
    <comment ref="B20" authorId="0" shapeId="0" xr:uid="{D49D2594-3C22-4636-9AF3-5DA14A60C62F}">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Corregir la redacción de los beneficiarios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tc={75058A1A-865A-4F41-8A27-FF022005D587}</author>
    <author>tc={F4ACC6F4-B3A1-4CD6-92DB-EF55A4C6F1F6}</author>
  </authors>
  <commentList>
    <comment ref="B20" authorId="0" shapeId="0" xr:uid="{75058A1A-865A-4F41-8A27-FF022005D587}">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Corregir la redacción de los beneficiarios</t>
      </text>
    </comment>
    <comment ref="K42" authorId="1" shapeId="0" xr:uid="{F4ACC6F4-B3A1-4CD6-92DB-EF55A4C6F1F6}">
      <text>
        <t>[Comentario encadenado]
Su versión de Excel le permite leer este comentario encadenado; sin embargo, las ediciones que se apliquen se quitarán si el archivo se abre en una versión más reciente de Excel. Más información: https://go.microsoft.com/fwlink/?linkid=870924
Comentario:
    Clientes activos al finalizar 2022</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<sst xmlns="http://schemas.openxmlformats.org/spreadsheetml/2006/main" count="245" uniqueCount="111">
  <si>
    <t>Código</t>
  </si>
  <si>
    <t>Documento Relacionado</t>
  </si>
  <si>
    <t>Fecha Versión</t>
  </si>
  <si>
    <t>Versión</t>
  </si>
  <si>
    <t>DEC-FOR013</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</si>
  <si>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</si>
  <si>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</si>
  <si>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</si>
  <si>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</si>
  <si>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</si>
  <si>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</si>
  <si>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</si>
  <si>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</si>
  <si>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</si>
  <si>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</si>
  <si>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</si>
  <si>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</si>
  <si>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</si>
  <si>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</si>
  <si>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</si>
  <si>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</si>
  <si>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</si>
  <si>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</si>
  <si>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</si>
  <si>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</si>
  <si>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</si>
  <si>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</si>
  <si>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</si>
  <si>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</si>
  <si>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</si>
  <si>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</si>
  <si>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</si>
  <si>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</si>
  <si>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</si>
  <si>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</si>
  <si>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</si>
  <si>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</si>
  <si>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</si>
  <si>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</si>
  <si>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</si>
  <si>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r>
      <rPr>
        <b/>
        <sz val="10"/>
        <rFont val="Calibri"/>
        <family val="2"/>
      </rPr>
      <t>Nota:</t>
    </r>
    <r>
      <rPr>
        <sz val="10"/>
        <rFont val="Calibri"/>
        <family val="2"/>
      </rPr>
      <t xml:space="preserve"> Las secciones III, IV, V y VI deben ser repetidas, la misma cantidad de programas sustantivos (codificados desde 11 al 95) que tenga la unidad ejecutora</t>
    </r>
  </si>
  <si>
    <t>Física
(C)</t>
  </si>
  <si>
    <t>Financiera
(D)</t>
  </si>
  <si>
    <t>Física 
(E)</t>
  </si>
  <si>
    <t>Financiera 
 (F)</t>
  </si>
  <si>
    <t>Física 
(%)
 G=E/C</t>
  </si>
  <si>
    <t>Financiero 
(%) 
H=F/D</t>
  </si>
  <si>
    <t>Programación Trimestral</t>
  </si>
  <si>
    <t>Ejecución Trimestral</t>
  </si>
  <si>
    <t xml:space="preserve"> Presupuesto Anual</t>
  </si>
  <si>
    <t>Informe de Evaluación Trimestral de las Metas Físicas-Financieras</t>
  </si>
  <si>
    <t>6102</t>
  </si>
  <si>
    <t>00</t>
  </si>
  <si>
    <t>0001</t>
  </si>
  <si>
    <t>Somos una organización del sector público, comprometida con modelar formas de servicios eficientes que contribuyan al mejoramiento de la calidad de vida de la población, de manera oportuna y con criterios de calidad en cada una de nuestras entregas.</t>
  </si>
  <si>
    <t>Ser una referencia nacional en la prestación de servicios oportunos de agua potable y saneamiento, con un horizonte empresarial marcado por la excelencia y la satisfacción plena de sus usuarios.</t>
  </si>
  <si>
    <t>2.5.2</t>
  </si>
  <si>
    <t>Abastecimiento de Agua Potable</t>
  </si>
  <si>
    <t>Este programa contempla todas las acciones requeridas para que la población reciba el servicio de agua potable con eficacia y calidad en el área de Santo Domingo, realizando todos los procesos requeridos para la potabilización del agua y verificación de la calidad.
Las tareas a realizar para cumplir con las acciones del programa son la captación del agua cruda a través de las redes o líneas de conducción a la planta de tratamiento donde se efectúan los procesos de: desarenador, decantador, filtración y desinfección, obteniendo luego de esto el agua potable.
Este programa también realiza la operación del sistema de distribución del agua potable, apertura de válvulas, vigilancia de las presiones y caudales en la red, corrección de averías y obstrucciones del sistema de distribución; durante este proceso también es monitoreada la calidad del agua que llegan a los hogares y en caso de haber una alteración de la calidad se aplican los controles requeridos.</t>
  </si>
  <si>
    <t>Saneamiento de las Aguas Residuales</t>
  </si>
  <si>
    <t>En este programa recae la responsabilidad del accionar para el buen funcionamiento del sistema de saneamiento de las aguas residuales y alcantarillado sanitario, realizando los procesos de recolección y conducción de las aguas residuales a través de las redes de alcantarillado sanitario, las cuales son conducidas a la planta de tratamiento.</t>
  </si>
  <si>
    <t>Administración Comercial</t>
  </si>
  <si>
    <t xml:space="preserve">El producto consiste en llevar el agua potable hacías las viviendas dentro de la zona de jurisdicción de la CAASD a través de las redes de distribución </t>
  </si>
  <si>
    <t>Residentes  de los sectores bajo jurisdicción de la CAASD con servicio de recolección de agua residual a través de la red de alcantarillado</t>
  </si>
  <si>
    <t>m3 agua residuales recolectadas</t>
  </si>
  <si>
    <t>Residentes  de los sectores bajo jurisdicción de la CAASD con servicio de aguas residuales tratadas y vertidas al medio ambiente conforme a los parámetros establecidos por las normas</t>
  </si>
  <si>
    <t>m3 agua residuales tratadas</t>
  </si>
  <si>
    <t>El producto consiste en recolectar las aguas residuales que se generan en las viviendas, para transportarlas de forma segura hacia las estaciones de tratamiento o disposición final de dichas aguas.</t>
  </si>
  <si>
    <t>El producto consiste en eliminar los contaminantes presentes en las aguas residuales recolectadas y disponerla de manera adecuada y segura en el medio ambiente</t>
  </si>
  <si>
    <t>Clientes atendidos</t>
  </si>
  <si>
    <t>El producto consiste en atender las solicitudes de servicios comerciales de todos los ciudadanos clientes que se acerquen a la institución dentro de los tiempos limites establecidos para cada tipo de servicio</t>
  </si>
  <si>
    <t>Incrementada la cobertura de agua potable en zonas urbanas y rurales</t>
  </si>
  <si>
    <t>Incrementada la proporción de aguas residuales tratadas</t>
  </si>
  <si>
    <t>Dirección de Planificación y Desarrollo Institucional</t>
  </si>
  <si>
    <t>PROGRAMA 11</t>
  </si>
  <si>
    <t>PROGRAMA 12</t>
  </si>
  <si>
    <t>PROGRAMA 13</t>
  </si>
  <si>
    <t>7694-Residentes  de los sectores bajo jurisdicción de la CAASD con servicio de recolección de agua residual a través de la red de alcantarillado</t>
  </si>
  <si>
    <t>7695-Residentes  de los sectores bajo jurisdicción de la CAASD con servicio de aguas residuales tratadas y vertidas al medio ambiente conforme a los parámetros establecidos por las normas</t>
  </si>
  <si>
    <t>7696-Residentes  de los sectores bajo jurisdicción de la CAASD con atención a las solicitudes de servicios comerciales, reclamos y denuncias.</t>
  </si>
  <si>
    <r>
      <t>12-05:</t>
    </r>
    <r>
      <rPr>
        <sz val="11"/>
        <color theme="1"/>
        <rFont val="Calibri"/>
        <family val="2"/>
        <scheme val="minor"/>
      </rPr>
      <t xml:space="preserve"> 7,213,023.90 </t>
    </r>
  </si>
  <si>
    <r>
      <t>12-04</t>
    </r>
    <r>
      <rPr>
        <sz val="11"/>
        <color theme="1"/>
        <rFont val="Calibri"/>
        <family val="2"/>
        <scheme val="minor"/>
      </rPr>
      <t>: 32,421,779.71</t>
    </r>
  </si>
  <si>
    <r>
      <t>13-04</t>
    </r>
    <r>
      <rPr>
        <sz val="11"/>
        <color theme="1"/>
        <rFont val="Calibri"/>
        <family val="2"/>
        <scheme val="minor"/>
      </rPr>
      <t>: 415,177</t>
    </r>
  </si>
  <si>
    <t>28/03/2019</t>
  </si>
  <si>
    <t>Viviendas conectadas al servicio de agua potable</t>
  </si>
  <si>
    <t>Lineamientos para la Ejecución Presupuestaria 2019 de Empresas Publicas no Financieras</t>
  </si>
  <si>
    <t>M3 de agua Facturado</t>
  </si>
  <si>
    <t>M3 de agua potable producida</t>
  </si>
  <si>
    <t>7693-Residentes de los sectores bajo jurisdicción de la CAASD con suministro de agua potable a través de la Red Pública</t>
  </si>
  <si>
    <t>En este trimestre no se ha podido cumplir con las meta financiera con relación a la programación por inconvenientes en los procesos de la adquisición de los insumos.</t>
  </si>
  <si>
    <t>I -Información Institucional</t>
  </si>
  <si>
    <t xml:space="preserve">El programa contempla la implementación de políticas comerciales para lograr el crecimiento de los clientes y eficientizarían de la cobranza          </t>
  </si>
  <si>
    <t>Residentes del gran Santo Domingo bajo jurisdicción de la CAASD.</t>
  </si>
  <si>
    <t>Eficientizada la Gestión Financiera</t>
  </si>
  <si>
    <t>Residentes de los sectores bajo jurisdicción de la CAASD con  atención a la solicitudes de servicios comerciales, reclamos y denuncias.</t>
  </si>
  <si>
    <t>Residentes de sectores bajo jurisdicción de la CAASD con suministro de agua potable a través de la red pública.</t>
  </si>
  <si>
    <t>La ejecución financiera fue baja con relación a la programación debido a se adicionaron recursos provenientes del balance y este registro impacto el indicador del trimestre, además se registraron dificultades para ejecutar el presupuesto de inversión como estuvo previsto.</t>
  </si>
  <si>
    <t xml:space="preserve">Definir de forma previa con las instituciones como estarán recibiendo sus recursos, esto así porque en ocasiones se hace una programación indicativa que difiere mucho del ingreso percibido de los recursos afectando el desempeño financiero. </t>
  </si>
  <si>
    <t>12-04-00-000</t>
  </si>
  <si>
    <t>12-05-00-000</t>
  </si>
  <si>
    <t>1er trimestre</t>
  </si>
  <si>
    <t>Informe seguimiento del presupuesto físico 2023 correspondiente al 2do Trimestre</t>
  </si>
  <si>
    <t xml:space="preserve">Presupuesto aprobado:  </t>
  </si>
  <si>
    <t xml:space="preserve">Presupuesto modificado: </t>
  </si>
  <si>
    <t>Total devengado:</t>
  </si>
  <si>
    <t>Lic. Katihusca Ledesma</t>
  </si>
  <si>
    <t>Directora de Planificación y Desarrollo</t>
  </si>
  <si>
    <t>En este producto se propuso llegar a tener incorporados 448,000 a los servicios institucionales
Al termino del 2do trimestre, se ha logrado llegar a incorporar 416,125 clientes a los servicios institucionales representando un incremento de 2,401 nuevos clientes durante el año</t>
  </si>
  <si>
    <t>Logros Alcanzados:
En este producto se propuso lograr el tratamiento de 23,283,287.95 metros cúbicos de agua residual durante todo el año              
Durante el 2do trimestre, se ha logrado tratar un volumen de 7,293,168.61 gracias a la disponibilidad de 17 Plantas de tratamiento de aguas residuales las cuales en conjunto depuran diariamente 80,145 metros cúbicos de agua</t>
  </si>
  <si>
    <t>En este producto se propuso recolectar 121,946,211.37 metros cúbicos de agua residual en todo el año
Durante el  2do trimestre, se ha logrado recolectar 32,858,264.06  metros cúbicos de agua residual producto de haber alcanzado las  517,301 viviendas facturadas al servicio de alcantarillado sanitario</t>
  </si>
  <si>
    <t>Dentro de este producto se ha dispuesto producir en el año un total de 587,200,320 metros cúbicos de agua potable en todo el año.
Durante el 1er trimestre, la producción diaria promedio se ha mantenido en 379.01 Millones de galones, lo cual equivale a 125,540,279.28 metros cúbicos de agua producida durante el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</si>
</sst>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_-* #,##0.00_-;\-* #,##0.00_-;_-* &quot;-&quot;??_-;_-@_-"/>
    <numFmt numFmtId="165" formatCode="dd/mm/yyyy;@"/>
    <numFmt numFmtId="166" formatCode="[$-10409]#,##0;\-#,##0"/>
    <numFmt numFmtId="167" formatCode="[$-10409]#,##0.00;\-#,##0.00"/>
    <numFmt numFmtId="168" formatCode="[$-10409]0.00%"/>
    <numFmt numFmtId="169" formatCode="#,##0.00_ ;\-#,##0.00\ "/>
  </numFmts>
  <fonts count="35"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b/>
      <sz val="10"/>
      <name val="Calibri"/>
      <family val="2"/>
    </font>
    <font>
      <i/>
      <sz val="10"/>
      <color theme="1"/>
      <name val="Calibri"/>
      <family val="2"/>
      <scheme val="minor"/>
    </font>
    <font>
      <i/>
      <sz val="11"/>
      <color theme="1"/>
      <name val="Calibri"/>
      <family val="2"/>
      <scheme val="minor"/>
    </font>
    <font>
      <sz val="8"/>
      <name val="Calibri"/>
      <family val="2"/>
      <scheme val="minor"/>
    </font>
    <font>
      <sz val="30"/>
      <color theme="1"/>
      <name val="Arial Black"/>
      <family val="2"/>
    </font>
    <font>
      <b/>
      <sz val="26"/>
      <color theme="1"/>
      <name val="Arial Narrow"/>
      <family val="2"/>
    </font>
    <font>
      <sz val="26"/>
      <color theme="1"/>
      <name val="Arial Nova Cond"/>
      <family val="2"/>
    </font>
    <font>
      <sz val="18"/>
      <color theme="1"/>
      <name val="Arial Nova Cond"/>
      <family val="2"/>
    </font>
    <font>
      <sz val="14"/>
      <color theme="1"/>
      <name val="Calibri"/>
      <family val="2"/>
      <scheme val="minor"/>
    </font>
    <font>
      <sz val="11"/>
      <color rgb="FF000000"/>
      <name val="Calibri"/>
      <family val="2"/>
      <scheme val="minor"/>
    </font>
    <font>
      <b/>
      <sz val="105"/>
      <color rgb="FF000000"/>
      <name val="Calibri"/>
      <family val="2"/>
      <scheme val="minor"/>
    </font>
    <font>
      <sz val="10"/>
      <name val="Arial"/>
      <family val="2"/>
    </font>
    <font>
      <b/>
      <sz val="11"/>
      <name val="Calibri Light"/>
      <family val="2"/>
      <scheme val="major"/>
    </font>
    <font>
      <i/>
      <sz val="11"/>
      <name val="Calibri"/>
      <family val="2"/>
      <scheme val="minor"/>
    </font>
    <font>
      <sz val="11"/>
      <name val="Calibri"/>
      <family val="2"/>
      <scheme val="minor"/>
    </font>
  </fonts>
  <fills count="11">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
      <patternFill patternType="solid">
        <fgColor theme="4" tint="0.79998168889431442"/>
        <bgColor theme="4" tint="0.79998168889431442"/>
      </patternFill>
    </fill>
  </fills>
  <borders count="41">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4" tint="0.39997558519241921"/>
      </right>
      <top style="thin">
        <color theme="4" tint="0.39997558519241921"/>
      </top>
      <bottom style="thin">
        <color theme="4" tint="0.39997558519241921"/>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9" fillId="0" borderId="0"/>
    <xf numFmtId="0" fontId="31" fillId="0" borderId="0"/>
    <xf numFmtId="164" fontId="31" fillId="0" borderId="0" applyFont="0" applyFill="0" applyBorder="0" applyAlignment="0" applyProtection="0"/>
    <xf numFmtId="0" fontId="31" fillId="0" borderId="0"/>
  </cellStyleXfs>
  <cellXfs count="122">
    <xf numFmtId="0" fontId="0" fillId="0" borderId="0" xfId="0"/>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6" fillId="8" borderId="30" xfId="0" applyFont="1" applyFill="1" applyBorder="1" applyAlignment="1">
      <alignment horizontal="center" vertical="center" wrapText="1" readingOrder="1"/>
    </xf>
    <xf numFmtId="0" fontId="16" fillId="8" borderId="31" xfId="0" applyFont="1" applyFill="1" applyBorder="1" applyAlignment="1">
      <alignment horizontal="center" vertical="center" wrapText="1" readingOrder="1"/>
    </xf>
    <xf numFmtId="0" fontId="16" fillId="8" borderId="32"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167" fontId="17" fillId="0" borderId="28" xfId="0" applyNumberFormat="1" applyFont="1" applyBorder="1" applyAlignment="1" applyProtection="1">
      <alignment horizontal="center" vertical="center" wrapText="1" readingOrder="1"/>
      <protection locked="0"/>
    </xf>
    <xf numFmtId="10" fontId="17" fillId="7" borderId="28" xfId="2" applyNumberFormat="1" applyFont="1" applyFill="1" applyBorder="1" applyAlignment="1" applyProtection="1">
      <alignment horizontal="center" vertical="center" wrapText="1" readingOrder="1"/>
      <protection locked="0"/>
    </xf>
    <xf numFmtId="0" fontId="17" fillId="0" borderId="33" xfId="0" applyFont="1" applyBorder="1" applyAlignment="1" applyProtection="1">
      <alignment vertical="top"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165" fontId="6" fillId="0" borderId="12"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17" fillId="0" borderId="24" xfId="0" applyFont="1" applyBorder="1" applyAlignment="1" applyProtection="1">
      <alignment vertical="center" wrapText="1"/>
      <protection locked="0"/>
    </xf>
    <xf numFmtId="0" fontId="17" fillId="0" borderId="28" xfId="0" applyFont="1" applyBorder="1" applyAlignment="1" applyProtection="1">
      <alignment vertical="center" wrapText="1"/>
      <protection locked="0"/>
    </xf>
    <xf numFmtId="0" fontId="17" fillId="0" borderId="34" xfId="0" applyFont="1" applyBorder="1" applyAlignment="1" applyProtection="1">
      <alignment vertical="center" wrapText="1"/>
      <protection locked="0"/>
    </xf>
    <xf numFmtId="0" fontId="1" fillId="0" borderId="0" xfId="3"/>
    <xf numFmtId="0" fontId="27" fillId="0" borderId="0" xfId="3" applyFont="1" applyAlignment="1">
      <alignment horizontal="center"/>
    </xf>
    <xf numFmtId="14" fontId="1" fillId="0" borderId="0" xfId="3" applyNumberFormat="1"/>
    <xf numFmtId="0" fontId="28" fillId="0" borderId="0" xfId="3" applyFont="1"/>
    <xf numFmtId="0" fontId="29" fillId="0" borderId="0" xfId="4"/>
    <xf numFmtId="0" fontId="17" fillId="0" borderId="28" xfId="0" applyFont="1" applyBorder="1" applyAlignment="1" applyProtection="1">
      <alignment horizontal="center" vertical="center" wrapText="1"/>
      <protection locked="0"/>
    </xf>
    <xf numFmtId="43" fontId="0" fillId="0" borderId="0" xfId="1" applyFont="1"/>
    <xf numFmtId="43" fontId="32" fillId="0" borderId="0" xfId="1" applyFont="1"/>
    <xf numFmtId="168" fontId="17" fillId="7" borderId="25" xfId="0" applyNumberFormat="1" applyFont="1" applyFill="1" applyBorder="1" applyAlignment="1" applyProtection="1">
      <alignment horizontal="center" vertical="center" wrapText="1" readingOrder="1"/>
      <protection locked="0"/>
    </xf>
    <xf numFmtId="39" fontId="0" fillId="0" borderId="0" xfId="0" applyNumberFormat="1"/>
    <xf numFmtId="167" fontId="0" fillId="0" borderId="0" xfId="0" applyNumberFormat="1"/>
    <xf numFmtId="43" fontId="17" fillId="0" borderId="34" xfId="1" applyFont="1" applyBorder="1" applyAlignment="1" applyProtection="1">
      <alignment horizontal="center" vertical="center" wrapText="1" readingOrder="1"/>
      <protection locked="0"/>
    </xf>
    <xf numFmtId="43" fontId="17" fillId="0" borderId="28" xfId="1" applyFont="1" applyBorder="1" applyAlignment="1" applyProtection="1">
      <alignment horizontal="center" vertical="center" wrapText="1" readingOrder="1"/>
      <protection locked="0"/>
    </xf>
    <xf numFmtId="0" fontId="2" fillId="0" borderId="0" xfId="0" applyFont="1" applyAlignment="1">
      <alignment horizontal="left" vertical="center" indent="1"/>
    </xf>
    <xf numFmtId="0" fontId="0" fillId="0" borderId="0" xfId="0" applyAlignment="1">
      <alignment vertical="center"/>
    </xf>
    <xf numFmtId="167" fontId="17" fillId="0" borderId="34" xfId="0" applyNumberFormat="1" applyFont="1" applyBorder="1" applyAlignment="1" applyProtection="1">
      <alignment horizontal="center" vertical="center" wrapText="1" readingOrder="1"/>
      <protection locked="0"/>
    </xf>
    <xf numFmtId="43" fontId="10" fillId="0" borderId="0" xfId="1" applyFont="1"/>
    <xf numFmtId="0" fontId="17" fillId="0" borderId="33" xfId="0" applyFont="1" applyBorder="1" applyAlignment="1" applyProtection="1">
      <alignment vertical="center" wrapText="1"/>
      <protection locked="0"/>
    </xf>
    <xf numFmtId="43" fontId="17" fillId="0" borderId="34" xfId="1" applyFont="1" applyFill="1" applyBorder="1" applyAlignment="1" applyProtection="1">
      <alignment horizontal="center" vertical="center" wrapText="1" readingOrder="1"/>
      <protection locked="0"/>
    </xf>
    <xf numFmtId="10" fontId="17" fillId="7" borderId="34" xfId="2" applyNumberFormat="1" applyFont="1" applyFill="1" applyBorder="1" applyAlignment="1" applyProtection="1">
      <alignment horizontal="center" vertical="center" wrapText="1" readingOrder="1"/>
      <protection locked="0"/>
    </xf>
    <xf numFmtId="168" fontId="17" fillId="7" borderId="39" xfId="0" applyNumberFormat="1" applyFont="1" applyFill="1" applyBorder="1" applyAlignment="1" applyProtection="1">
      <alignment horizontal="center" vertical="center" wrapText="1" readingOrder="1"/>
      <protection locked="0"/>
    </xf>
    <xf numFmtId="14" fontId="0" fillId="10" borderId="40" xfId="1" applyNumberFormat="1" applyFont="1" applyFill="1" applyBorder="1"/>
    <xf numFmtId="164" fontId="0" fillId="0" borderId="40" xfId="1" applyNumberFormat="1" applyFont="1" applyBorder="1"/>
    <xf numFmtId="164" fontId="0" fillId="0" borderId="0" xfId="0" applyNumberFormat="1"/>
    <xf numFmtId="169" fontId="0" fillId="0" borderId="0" xfId="0" applyNumberFormat="1"/>
    <xf numFmtId="43" fontId="17" fillId="0" borderId="28" xfId="1" applyFont="1" applyFill="1" applyBorder="1" applyAlignment="1" applyProtection="1">
      <alignment horizontal="center" vertical="center" wrapText="1"/>
      <protection locked="0"/>
    </xf>
    <xf numFmtId="43" fontId="17" fillId="0" borderId="28" xfId="1" applyFont="1" applyBorder="1" applyAlignment="1" applyProtection="1">
      <alignment horizontal="center" vertical="center" wrapText="1"/>
      <protection locked="0"/>
    </xf>
    <xf numFmtId="43" fontId="17" fillId="0" borderId="34" xfId="1" applyFont="1" applyFill="1" applyBorder="1" applyAlignment="1" applyProtection="1">
      <alignment horizontal="center" vertical="center" wrapText="1"/>
      <protection locked="0"/>
    </xf>
    <xf numFmtId="166" fontId="17" fillId="0" borderId="28" xfId="0" applyNumberFormat="1" applyFont="1" applyBorder="1" applyAlignment="1" applyProtection="1">
      <alignment horizontal="center" vertical="center" wrapText="1"/>
      <protection locked="0"/>
    </xf>
    <xf numFmtId="0" fontId="2" fillId="0" borderId="22" xfId="0" applyFont="1" applyBorder="1" applyAlignment="1">
      <alignment vertical="top"/>
    </xf>
    <xf numFmtId="167" fontId="19" fillId="0" borderId="22" xfId="0" applyNumberFormat="1" applyFont="1" applyBorder="1" applyAlignment="1" applyProtection="1">
      <alignment horizontal="center" vertical="center" wrapText="1" readingOrder="1"/>
      <protection locked="0"/>
    </xf>
    <xf numFmtId="164" fontId="34" fillId="0" borderId="0" xfId="0" applyNumberFormat="1" applyFont="1" applyAlignment="1">
      <alignment vertical="center"/>
    </xf>
    <xf numFmtId="0" fontId="24" fillId="0" borderId="0" xfId="3" applyFont="1" applyAlignment="1">
      <alignment horizontal="center" wrapText="1"/>
    </xf>
    <xf numFmtId="0" fontId="25" fillId="0" borderId="0" xfId="3" applyFont="1" applyAlignment="1">
      <alignment horizontal="center"/>
    </xf>
    <xf numFmtId="0" fontId="26" fillId="0" borderId="0" xfId="3" applyFont="1" applyAlignment="1">
      <alignment horizontal="center" wrapText="1"/>
    </xf>
    <xf numFmtId="0" fontId="30" fillId="0" borderId="0" xfId="4" applyFont="1" applyAlignment="1">
      <alignment horizontal="center" wrapText="1"/>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8" xfId="0" applyFont="1" applyFill="1" applyBorder="1" applyAlignment="1">
      <alignment horizontal="left" vertical="center" wrapText="1"/>
    </xf>
    <xf numFmtId="0" fontId="33" fillId="0" borderId="35" xfId="0" applyFont="1" applyBorder="1" applyAlignment="1" applyProtection="1">
      <alignment horizontal="left" vertical="center" wrapText="1"/>
      <protection locked="0"/>
    </xf>
    <xf numFmtId="0" fontId="33" fillId="0" borderId="36" xfId="0" applyFont="1" applyBorder="1" applyAlignment="1" applyProtection="1">
      <alignment horizontal="left" vertical="center" wrapText="1"/>
      <protection locked="0"/>
    </xf>
    <xf numFmtId="0" fontId="33" fillId="0" borderId="37" xfId="0" applyFont="1" applyBorder="1" applyAlignment="1" applyProtection="1">
      <alignment horizontal="left" vertical="center" wrapText="1"/>
      <protection locked="0"/>
    </xf>
    <xf numFmtId="0" fontId="19" fillId="0" borderId="0" xfId="0" applyFont="1" applyAlignment="1">
      <alignment horizontal="left" vertical="center" wrapText="1"/>
    </xf>
    <xf numFmtId="49" fontId="21" fillId="0" borderId="19" xfId="0" quotePrefix="1" applyNumberFormat="1" applyFont="1" applyBorder="1" applyAlignment="1" applyProtection="1">
      <alignment horizontal="left" vertical="center" wrapText="1"/>
      <protection locked="0"/>
    </xf>
    <xf numFmtId="49" fontId="21" fillId="0" borderId="20" xfId="0" quotePrefix="1" applyNumberFormat="1" applyFont="1" applyBorder="1" applyAlignment="1" applyProtection="1">
      <alignment horizontal="left" vertical="center" wrapText="1"/>
      <protection locked="0"/>
    </xf>
    <xf numFmtId="49" fontId="21" fillId="0" borderId="21" xfId="0" quotePrefix="1" applyNumberFormat="1" applyFont="1" applyBorder="1" applyAlignment="1" applyProtection="1">
      <alignment horizontal="left" vertical="center" wrapText="1"/>
      <protection locked="0"/>
    </xf>
    <xf numFmtId="0" fontId="22" fillId="0" borderId="0" xfId="0" applyFont="1" applyAlignment="1" applyProtection="1">
      <alignment horizontal="left" vertical="center" wrapText="1"/>
      <protection locked="0"/>
    </xf>
    <xf numFmtId="0" fontId="22" fillId="0" borderId="18" xfId="0" applyFont="1" applyBorder="1" applyAlignment="1" applyProtection="1">
      <alignment horizontal="left" vertical="center" wrapText="1"/>
      <protection locked="0"/>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0" fontId="33" fillId="0" borderId="0" xfId="0" applyFont="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10" fontId="11" fillId="7" borderId="28" xfId="2" applyNumberFormat="1" applyFont="1" applyFill="1" applyBorder="1" applyAlignment="1" applyProtection="1">
      <alignment horizontal="center" vertical="center" wrapText="1" readingOrder="1"/>
    </xf>
    <xf numFmtId="10" fontId="11" fillId="7" borderId="29" xfId="2" applyNumberFormat="1" applyFont="1" applyFill="1" applyBorder="1" applyAlignment="1" applyProtection="1">
      <alignment horizontal="center" vertical="center" wrapText="1" readingOrder="1"/>
    </xf>
    <xf numFmtId="0" fontId="14" fillId="6" borderId="25" xfId="0" applyFont="1" applyFill="1" applyBorder="1" applyAlignment="1">
      <alignment horizontal="center" vertical="center" wrapText="1" readingOrder="1"/>
    </xf>
    <xf numFmtId="0" fontId="14" fillId="6" borderId="26" xfId="0" applyFont="1" applyFill="1" applyBorder="1" applyAlignment="1">
      <alignment horizontal="center" vertical="center" wrapText="1" readingOrder="1"/>
    </xf>
    <xf numFmtId="0" fontId="14" fillId="6" borderId="38"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15" fillId="8" borderId="28" xfId="0" applyFont="1" applyFill="1" applyBorder="1" applyAlignment="1">
      <alignment horizontal="center" vertical="center" wrapText="1" readingOrder="1"/>
    </xf>
    <xf numFmtId="0" fontId="11" fillId="6" borderId="28" xfId="0" applyFont="1" applyFill="1" applyBorder="1" applyAlignment="1">
      <alignment vertical="top" wrapText="1"/>
    </xf>
    <xf numFmtId="0" fontId="11" fillId="6" borderId="29" xfId="0" applyFont="1" applyFill="1" applyBorder="1" applyAlignment="1">
      <alignment vertical="top" wrapText="1"/>
    </xf>
    <xf numFmtId="39" fontId="11" fillId="0" borderId="25" xfId="1" applyNumberFormat="1" applyFont="1" applyFill="1" applyBorder="1" applyAlignment="1" applyProtection="1">
      <alignment horizontal="center" vertical="center" wrapText="1" readingOrder="1"/>
      <protection locked="0"/>
    </xf>
    <xf numFmtId="39" fontId="11" fillId="0" borderId="38" xfId="1" applyNumberFormat="1" applyFont="1" applyFill="1" applyBorder="1" applyAlignment="1" applyProtection="1">
      <alignment horizontal="center" vertical="center" wrapText="1" readingOrder="1"/>
      <protection locked="0"/>
    </xf>
    <xf numFmtId="39" fontId="11" fillId="0" borderId="24" xfId="1" applyNumberFormat="1" applyFont="1" applyFill="1" applyBorder="1" applyAlignment="1" applyProtection="1">
      <alignment horizontal="center" vertical="center" wrapText="1" readingOrder="1"/>
      <protection locked="0"/>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6" xfId="0" applyBorder="1" applyAlignment="1">
      <alignment horizont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11" fillId="0" borderId="10" xfId="0" applyFont="1" applyBorder="1" applyAlignment="1" applyProtection="1">
      <alignment horizontal="center"/>
      <protection locked="0"/>
    </xf>
    <xf numFmtId="0" fontId="14" fillId="0" borderId="0" xfId="0" applyFont="1" applyAlignment="1" applyProtection="1">
      <alignment horizontal="center"/>
      <protection locked="0"/>
    </xf>
    <xf numFmtId="0" fontId="10" fillId="6" borderId="22" xfId="0" applyFont="1" applyFill="1" applyBorder="1" applyAlignment="1">
      <alignment horizontal="center" vertical="center" wrapText="1"/>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12" fillId="6" borderId="22" xfId="0" applyFont="1" applyFill="1" applyBorder="1" applyAlignment="1">
      <alignment horizontal="center" vertical="center" wrapText="1"/>
    </xf>
    <xf numFmtId="0" fontId="14" fillId="6" borderId="23" xfId="0" applyFont="1" applyFill="1" applyBorder="1" applyAlignment="1">
      <alignment horizontal="center" vertical="center" wrapText="1" readingOrder="1"/>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cellXfs>
  <cellStyles count="8">
    <cellStyle name="Millares" xfId="1" builtinId="3"/>
    <cellStyle name="Millares 2" xfId="6" xr:uid="{C5EF704A-056A-404C-B356-CC557C5561BC}"/>
    <cellStyle name="Normal" xfId="0" builtinId="0"/>
    <cellStyle name="Normal 2" xfId="3" xr:uid="{3CFACB2D-76DD-4DA3-B1C3-8370ED5866E9}"/>
    <cellStyle name="Normal 2 2" xfId="7" xr:uid="{5122459C-0ACC-4BF9-888D-E979A40DC5B2}"/>
    <cellStyle name="Normal 3" xfId="4" xr:uid="{9C556220-85DE-4F08-B555-04D0671D0543}"/>
    <cellStyle name="Normal 4" xfId="5" xr:uid="{DB7218CF-61CF-48FF-B6F2-D03761DAA487}"/>
    <cellStyle name="Porcentaje" xfId="2" builtinId="5"/>
  </cellStyles>
  <dxfs count="45">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rgb="FFFF0000"/>
        <name val="Calibri"/>
        <family val="2"/>
        <scheme val="none"/>
      </font>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628650</xdr:colOff>
      <xdr:row>12</xdr:row>
      <xdr:rowOff>19050</xdr:rowOff>
    </xdr:from>
    <xdr:to>
      <xdr:col>12</xdr:col>
      <xdr:colOff>728492</xdr:colOff>
      <xdr:row>28</xdr:row>
      <xdr:rowOff>9525</xdr:rowOff>
    </xdr:to>
    <xdr:pic>
      <xdr:nvPicPr>
        <xdr:cNvPr id="2" name="Imagen 1">
          <a:extLst>
            <a:ext uri="{FF2B5EF4-FFF2-40B4-BE49-F238E27FC236}">
              <a16:creationId xmlns:a16="http://schemas.microsoft.com/office/drawing/2014/main" id="{5A672C3C-DD15-4EEE-A730-BB48F12BB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38650" y="4114800"/>
          <a:ext cx="5433842"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304210</xdr:colOff>
      <xdr:row>27</xdr:row>
      <xdr:rowOff>171450</xdr:rowOff>
    </xdr:from>
    <xdr:to>
      <xdr:col>12</xdr:col>
      <xdr:colOff>723900</xdr:colOff>
      <xdr:row>44</xdr:row>
      <xdr:rowOff>171450</xdr:rowOff>
    </xdr:to>
    <xdr:pic>
      <xdr:nvPicPr>
        <xdr:cNvPr id="3" name="Imagen 2" descr="Resultado de imagen para caasd">
          <a:extLst>
            <a:ext uri="{FF2B5EF4-FFF2-40B4-BE49-F238E27FC236}">
              <a16:creationId xmlns:a16="http://schemas.microsoft.com/office/drawing/2014/main" id="{F15BDB27-B2E1-498A-A394-8602BFF68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210" y="7172325"/>
          <a:ext cx="422969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27</xdr:row>
      <xdr:rowOff>180975</xdr:rowOff>
    </xdr:from>
    <xdr:to>
      <xdr:col>7</xdr:col>
      <xdr:colOff>266700</xdr:colOff>
      <xdr:row>44</xdr:row>
      <xdr:rowOff>142875</xdr:rowOff>
    </xdr:to>
    <xdr:pic>
      <xdr:nvPicPr>
        <xdr:cNvPr id="4" name="Imagen 3" descr="Resultado de imagen para caasd">
          <a:extLst>
            <a:ext uri="{FF2B5EF4-FFF2-40B4-BE49-F238E27FC236}">
              <a16:creationId xmlns:a16="http://schemas.microsoft.com/office/drawing/2014/main" id="{EB9B55E1-371E-406B-84A9-5987E480E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7181850"/>
          <a:ext cx="553402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466726</xdr:colOff>
      <xdr:row>12</xdr:row>
      <xdr:rowOff>0</xdr:rowOff>
    </xdr:from>
    <xdr:to>
      <xdr:col>5</xdr:col>
      <xdr:colOff>600076</xdr:colOff>
      <xdr:row>20</xdr:row>
      <xdr:rowOff>28575</xdr:rowOff>
    </xdr:to>
    <xdr:pic>
      <xdr:nvPicPr>
        <xdr:cNvPr id="5" name="Imagen 4" descr="Resultado de imagen para caasd">
          <a:extLst>
            <a:ext uri="{FF2B5EF4-FFF2-40B4-BE49-F238E27FC236}">
              <a16:creationId xmlns:a16="http://schemas.microsoft.com/office/drawing/2014/main" id="{C85E4A1C-A43E-4CD7-AF32-CB7D186720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6" y="4095750"/>
          <a:ext cx="24193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11</xdr:row>
      <xdr:rowOff>285749</xdr:rowOff>
    </xdr:from>
    <xdr:to>
      <xdr:col>2</xdr:col>
      <xdr:colOff>457200</xdr:colOff>
      <xdr:row>28</xdr:row>
      <xdr:rowOff>38099</xdr:rowOff>
    </xdr:to>
    <xdr:pic>
      <xdr:nvPicPr>
        <xdr:cNvPr id="6" name="Imagen 5" descr="Resultado de imagen para caasd">
          <a:extLst>
            <a:ext uri="{FF2B5EF4-FFF2-40B4-BE49-F238E27FC236}">
              <a16:creationId xmlns:a16="http://schemas.microsoft.com/office/drawing/2014/main" id="{527BFB6C-A556-4811-A3B5-4633C6E3E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4095749"/>
          <a:ext cx="19240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20</xdr:row>
      <xdr:rowOff>47625</xdr:rowOff>
    </xdr:from>
    <xdr:to>
      <xdr:col>5</xdr:col>
      <xdr:colOff>609600</xdr:colOff>
      <xdr:row>28</xdr:row>
      <xdr:rowOff>19050</xdr:rowOff>
    </xdr:to>
    <xdr:pic>
      <xdr:nvPicPr>
        <xdr:cNvPr id="7" name="Imagen 6" descr="Imagen relacionada">
          <a:extLst>
            <a:ext uri="{FF2B5EF4-FFF2-40B4-BE49-F238E27FC236}">
              <a16:creationId xmlns:a16="http://schemas.microsoft.com/office/drawing/2014/main" id="{D764CAA3-D5CC-4E66-A729-CE0CB7A4B2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0" y="5715000"/>
          <a:ext cx="24193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390526</xdr:colOff>
      <xdr:row>0</xdr:row>
      <xdr:rowOff>0</xdr:rowOff>
    </xdr:from>
    <xdr:to>
      <xdr:col>9</xdr:col>
      <xdr:colOff>171450</xdr:colOff>
      <xdr:row>9</xdr:row>
      <xdr:rowOff>30238</xdr:rowOff>
    </xdr:to>
    <xdr:pic>
      <xdr:nvPicPr>
        <xdr:cNvPr id="8" name="Imagen 7">
          <a:extLst>
            <a:ext uri="{FF2B5EF4-FFF2-40B4-BE49-F238E27FC236}">
              <a16:creationId xmlns:a16="http://schemas.microsoft.com/office/drawing/2014/main" id="{5279744E-11EF-43D4-A8C5-6B9DC4DDD122}"/>
            </a:ext>
          </a:extLst>
        </xdr:cNvPr>
        <xdr:cNvPicPr>
          <a:picLocks noChangeAspect="1"/>
        </xdr:cNvPicPr>
      </xdr:nvPicPr>
      <xdr:blipFill>
        <a:blip xmlns:r="http://schemas.openxmlformats.org/officeDocument/2006/relationships" r:embed="rId7"/>
        <a:stretch>
          <a:fillRect/>
        </a:stretch>
      </xdr:blipFill>
      <xdr:spPr>
        <a:xfrm>
          <a:off x="2676526" y="0"/>
          <a:ext cx="4352924" cy="2601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635000</xdr:colOff>
      <xdr:row>9</xdr:row>
      <xdr:rowOff>95250</xdr:rowOff>
    </xdr:from>
    <xdr:to>
      <xdr:col>7</xdr:col>
      <xdr:colOff>415924</xdr:colOff>
      <xdr:row>17</xdr:row>
      <xdr:rowOff>365125</xdr:rowOff>
    </xdr:to>
    <xdr:pic>
      <xdr:nvPicPr>
        <xdr:cNvPr id="2" name="Imagen 1">
          <a:extLst>
            <a:ext uri="{FF2B5EF4-FFF2-40B4-BE49-F238E27FC236}">
              <a16:creationId xmlns:a16="http://schemas.microsoft.com/office/drawing/2014/main" id="{AABDB31B-D175-4041-A6BB-7CD3C735BB4E}"/>
            </a:ext>
          </a:extLst>
        </xdr:cNvPr>
        <xdr:cNvPicPr>
          <a:picLocks noChangeAspect="1"/>
        </xdr:cNvPicPr>
      </xdr:nvPicPr>
      <xdr:blipFill rotWithShape="1">
        <a:blip xmlns:r="http://schemas.openxmlformats.org/officeDocument/2006/relationships" r:embed="rId1"/>
        <a:srcRect b="31057"/>
        <a:stretch/>
      </xdr:blipFill>
      <xdr:spPr>
        <a:xfrm>
          <a:off x="1397000" y="1809750"/>
          <a:ext cx="4352924" cy="179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9</xdr:row>
      <xdr:rowOff>63500</xdr:rowOff>
    </xdr:from>
    <xdr:to>
      <xdr:col>7</xdr:col>
      <xdr:colOff>304799</xdr:colOff>
      <xdr:row>17</xdr:row>
      <xdr:rowOff>333375</xdr:rowOff>
    </xdr:to>
    <xdr:pic>
      <xdr:nvPicPr>
        <xdr:cNvPr id="2" name="Imagen 1">
          <a:extLst>
            <a:ext uri="{FF2B5EF4-FFF2-40B4-BE49-F238E27FC236}">
              <a16:creationId xmlns:a16="http://schemas.microsoft.com/office/drawing/2014/main" id="{B48901F7-9107-41A4-BD3E-4BDC06D36694}"/>
            </a:ext>
          </a:extLst>
        </xdr:cNvPr>
        <xdr:cNvPicPr>
          <a:picLocks noChangeAspect="1"/>
        </xdr:cNvPicPr>
      </xdr:nvPicPr>
      <xdr:blipFill rotWithShape="1">
        <a:blip xmlns:r="http://schemas.openxmlformats.org/officeDocument/2006/relationships" r:embed="rId1"/>
        <a:srcRect b="31057"/>
        <a:stretch/>
      </xdr:blipFill>
      <xdr:spPr>
        <a:xfrm>
          <a:off x="1285875" y="1778000"/>
          <a:ext cx="4352924" cy="179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9ACAB1B8-EEC9-418B-893C-9693A6358884}"/>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539750</xdr:colOff>
      <xdr:row>9</xdr:row>
      <xdr:rowOff>127000</xdr:rowOff>
    </xdr:from>
    <xdr:to>
      <xdr:col>7</xdr:col>
      <xdr:colOff>320674</xdr:colOff>
      <xdr:row>17</xdr:row>
      <xdr:rowOff>396875</xdr:rowOff>
    </xdr:to>
    <xdr:pic>
      <xdr:nvPicPr>
        <xdr:cNvPr id="2" name="Imagen 1">
          <a:extLst>
            <a:ext uri="{FF2B5EF4-FFF2-40B4-BE49-F238E27FC236}">
              <a16:creationId xmlns:a16="http://schemas.microsoft.com/office/drawing/2014/main" id="{714B8B1F-0958-45BC-B382-BBDDF2C5DD6B}"/>
            </a:ext>
          </a:extLst>
        </xdr:cNvPr>
        <xdr:cNvPicPr>
          <a:picLocks noChangeAspect="1"/>
        </xdr:cNvPicPr>
      </xdr:nvPicPr>
      <xdr:blipFill rotWithShape="1">
        <a:blip xmlns:r="http://schemas.openxmlformats.org/officeDocument/2006/relationships" r:embed="rId1"/>
        <a:srcRect b="31057"/>
        <a:stretch/>
      </xdr:blipFill>
      <xdr:spPr>
        <a:xfrm>
          <a:off x="1301750" y="1841500"/>
          <a:ext cx="4352924" cy="179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7790DDAB-1F7A-477E-B9F8-0C3CE9108DBB}"/>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asdgovdo-my.sharepoint.com/Users/nespaillat/Downloads/DEG-FORE013-Formulario-Informe-de-Evaluacion-Trimestral-de-Metas-Fisicas_28-marzo-201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persons/person.xml><?xml version="1.0" encoding="utf-8"?>
<personList xmlns="http://schemas.microsoft.com/office/spreadsheetml/2018/threadedcomments" xmlns:x="http://schemas.openxmlformats.org/spreadsheetml/2006/main">
  <person displayName="Rosa Pena" id="{7F726256-D927-40E0-B1B5-30C9D75683FF}" userId="S-1-5-21-2485633020-3248229832-3525044030-1475" providerId="AD"/>
  <person displayName="Katihusca O. Ledesma G." id="{27089EB1-E9FD-4722-9F0D-D45404B20DF3}" userId="S::Katihusca.Ledesma@caasd.gob.do::64b01010-6c5b-49fa-ac71-ddffb46506b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8:J31" totalsRowShown="0" headerRowDxfId="44" dataDxfId="42" headerRowBorderDxfId="43" tableBorderDxfId="41" totalsRowBorderDxfId="40">
  <tableColumns count="10">
    <tableColumn id="1" xr3:uid="{DC1B7B10-25DF-444B-B97E-464EC471DB5B}" name="Producto" dataDxfId="39"/>
    <tableColumn id="2" xr3:uid="{C61E64BC-B5A5-45F4-8F84-130CBA355D9D}" name="Indicador" dataDxfId="38"/>
    <tableColumn id="3" xr3:uid="{3AC7971E-A8AB-4C13-830D-AC13829EAC0E}" name="Física_x000a_(A)" dataDxfId="37" dataCellStyle="Millares"/>
    <tableColumn id="4" xr3:uid="{8DB7EDBB-DB79-4CBD-AD68-D153CE19B0A8}" name="Financiera_x000a_(B)" dataDxfId="36"/>
    <tableColumn id="9" xr3:uid="{AC3E8DE2-D537-4CBB-AD59-753602F58C3E}" name="Física_x000a_(C)" dataDxfId="35">
      <calculatedColumnFormula>+Tabla1[[#This Row],[Física
(A)]]/4</calculatedColumnFormula>
    </tableColumn>
    <tableColumn id="10" xr3:uid="{25C7EA1D-EAE0-4DC9-9FB1-C0E265B640E6}" name="Financiera_x000a_(D)" dataDxfId="34"/>
    <tableColumn id="5" xr3:uid="{C2FDA61C-9281-4FCB-A3FE-246521A85EA0}" name="Física _x000a_(E)" dataDxfId="33" dataCellStyle="Millares"/>
    <tableColumn id="6" xr3:uid="{B07D8104-8103-4848-A228-6FBAE528EF68}" name="Financiera _x000a_ (F)" dataDxfId="32"/>
    <tableColumn id="7" xr3:uid="{F97ACE16-1124-4543-AD0A-CBAA1878A36A}" name="Física _x000a_(%)_x000a_ G=E/C" dataDxfId="31" dataCellStyle="Porcentaje">
      <calculatedColumnFormula>IF(G29&gt;0,G29/E29,0)</calculatedColumnFormula>
    </tableColumn>
    <tableColumn id="8" xr3:uid="{CAB2F777-24BA-4EFC-82F9-153B93171D9B}" name="Financiero _x000a_(%) _x000a_H=F/D" dataDxfId="30">
      <calculatedColumnFormula>IF(H29&gt;0,H29/F29,0)</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F81C8F-6DD2-4354-96CA-9A7398A57A8E}" name="Tabla13" displayName="Tabla13" ref="A28:J30" totalsRowShown="0" headerRowDxfId="29" dataDxfId="27" headerRowBorderDxfId="28" tableBorderDxfId="26" totalsRowBorderDxfId="25">
  <tableColumns count="10">
    <tableColumn id="1" xr3:uid="{FC6DB111-2F12-440B-93CC-262C064DA1B7}" name="Producto" dataDxfId="24"/>
    <tableColumn id="2" xr3:uid="{6B662EFC-2FBC-48EE-ADAE-F860FD6BC257}" name="Indicador" dataDxfId="23"/>
    <tableColumn id="3" xr3:uid="{BA97FF1B-1060-4614-AFE1-67BFC24D5802}" name="Física_x000a_(A)" dataDxfId="22" dataCellStyle="Millares"/>
    <tableColumn id="4" xr3:uid="{01DD5E01-3432-4797-A877-368DE9E3A228}" name="Financiera_x000a_(B)" dataDxfId="21" dataCellStyle="Millares"/>
    <tableColumn id="9" xr3:uid="{96EF8D5C-A1CC-4D3F-94B9-2D6047E0FD08}" name="Física_x000a_(C)" dataDxfId="20" dataCellStyle="Millares">
      <calculatedColumnFormula>+Tabla13[[#This Row],[Física
(A)]]/4</calculatedColumnFormula>
    </tableColumn>
    <tableColumn id="10" xr3:uid="{889C75D1-1248-4F97-A615-BE519BD5DC80}" name="Financiera_x000a_(D)" dataDxfId="19" dataCellStyle="Millares"/>
    <tableColumn id="5" xr3:uid="{92B90EC3-83BA-45B2-9B80-28BBEB7EC9E0}" name="Física _x000a_(E)" dataDxfId="18" dataCellStyle="Millares"/>
    <tableColumn id="6" xr3:uid="{546E0053-40B8-4E51-860E-CBF2981B7D7A}" name="Financiera _x000a_ (F)" dataDxfId="17"/>
    <tableColumn id="7" xr3:uid="{F0BCFDA7-BE59-4E81-8958-E4237373605D}" name="Física _x000a_(%)_x000a_ G=E/C" dataDxfId="16" dataCellStyle="Porcentaje">
      <calculatedColumnFormula>IF(G29&gt;0,G29/E29,0)</calculatedColumnFormula>
    </tableColumn>
    <tableColumn id="8" xr3:uid="{634103A3-E1ED-43D4-B160-1BE8498411F0}" name="Financiero _x000a_(%) _x000a_H=F/D" dataDxfId="15">
      <calculatedColumnFormula>IF(H29&gt;0,H29/F29,0)</calculatedColumnFormula>
    </tableColumn>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BED5F4E-9264-469A-B54E-27319914A188}" name="Tabla134" displayName="Tabla134" ref="A28:J29" totalsRowShown="0" headerRowDxfId="14" dataDxfId="12" headerRowBorderDxfId="13" tableBorderDxfId="11" totalsRowBorderDxfId="10">
  <tableColumns count="10">
    <tableColumn id="1" xr3:uid="{3DBF79D8-7820-48E8-A640-3FF95DE660CA}" name="Producto" dataDxfId="9"/>
    <tableColumn id="2" xr3:uid="{24656F2E-0208-438A-B655-0AF00AABEB48}" name="Indicador" dataDxfId="8"/>
    <tableColumn id="3" xr3:uid="{C749E1FB-73BE-4219-863C-4440752FABB6}" name="Física_x000a_(A)" dataDxfId="7" dataCellStyle="Millares"/>
    <tableColumn id="4" xr3:uid="{5A006633-A0BC-40E6-A0F1-10449993946D}" name="Financiera_x000a_(B)" dataDxfId="6"/>
    <tableColumn id="9" xr3:uid="{113C7BDC-C86C-4BF2-955E-30FC55791F3E}" name="Física_x000a_(C)" dataDxfId="5"/>
    <tableColumn id="10" xr3:uid="{C6C24817-50B9-4FBC-9CF2-C09963EAFB4E}" name="Financiera_x000a_(D)" dataDxfId="4"/>
    <tableColumn id="5" xr3:uid="{786A5200-41D3-481B-9A19-3F77FB2229DF}" name="Física _x000a_(E)" dataDxfId="3"/>
    <tableColumn id="6" xr3:uid="{91D23E72-A360-428B-840C-BE0D90B779E3}" name="Financiera _x000a_ (F)" dataDxfId="2"/>
    <tableColumn id="7" xr3:uid="{07A140AF-526B-40E3-9D99-2CE7A4806885}" name="Física _x000a_(%)_x000a_ G=E/C" dataDxfId="1" dataCellStyle="Porcentaje">
      <calculatedColumnFormula>IF(G29&gt;0,G29/E29,0)</calculatedColumnFormula>
    </tableColumn>
    <tableColumn id="8" xr3:uid="{DF800A31-F9E2-4166-B432-22F2A910032E}" name="Financiero _x000a_(%) _x000a_H=F/D" dataDxfId="0">
      <calculatedColumnFormula>IF(H29&gt;0,H29/F29,0)</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0" dT="2023-04-14T03:30:28.46" personId="{27089EB1-E9FD-4722-9F0D-D45404B20DF3}" id="{D49D2594-3C22-4636-9AF3-5DA14A60C62F}">
    <text>Corregir la redacción de los beneficiarios</text>
  </threadedComment>
</ThreadedComments>
</file>

<file path=xl/threadedComments/threadedComment2.xml><?xml version="1.0" encoding="utf-8"?>
<ThreadedComments xmlns="http://schemas.microsoft.com/office/spreadsheetml/2018/threadedcomments" xmlns:x="http://schemas.openxmlformats.org/spreadsheetml/2006/main">
  <threadedComment ref="B20" dT="2023-04-14T03:30:28.46" personId="{27089EB1-E9FD-4722-9F0D-D45404B20DF3}" id="{75058A1A-865A-4F41-8A27-FF022005D587}">
    <text>Corregir la redacción de los beneficiarios</text>
  </threadedComment>
  <threadedComment ref="K42" dT="2023-04-11T19:47:34.71" personId="{7F726256-D927-40E0-B1B5-30C9D75683FF}" id="{F4ACC6F4-B3A1-4CD6-92DB-EF55A4C6F1F6}">
    <text>Clientes activos al finalizar 2022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96E6-BC0E-40C2-8442-079186BE7FB9}">
  <sheetPr>
    <pageSetUpPr fitToPage="1"/>
  </sheetPr>
  <dimension ref="A2:O32"/>
  <sheetViews>
    <sheetView view="pageBreakPreview" topLeftCell="A18" zoomScaleNormal="100" zoomScaleSheetLayoutView="100" workbookViewId="0">
      <selection activeCell="A11" sqref="A11:M11"/>
    </sheetView>
  </sheetViews>
  <sheetFormatPr baseColWidth="10" defaultRowHeight="15" x14ac:dyDescent="0.25"/>
  <cols>
    <col min="1" max="14" width="11.42578125" style="28"/>
    <col min="15" max="16" width="11.42578125" style="28" customWidth="1"/>
    <col min="17" max="16384" width="11.42578125" style="28"/>
  </cols>
  <sheetData>
    <row r="2" spans="1:15" ht="82.5" customHeight="1" x14ac:dyDescent="0.85">
      <c r="A2" s="60"/>
      <c r="B2" s="60"/>
      <c r="C2" s="60"/>
      <c r="D2" s="60"/>
      <c r="E2" s="60"/>
      <c r="F2" s="60"/>
      <c r="G2" s="60"/>
      <c r="H2" s="60"/>
      <c r="I2" s="60"/>
      <c r="J2" s="60"/>
      <c r="K2" s="60"/>
      <c r="L2" s="60"/>
      <c r="M2" s="60"/>
    </row>
    <row r="10" spans="1:15" ht="33.75" x14ac:dyDescent="0.5">
      <c r="A10" s="61" t="s">
        <v>73</v>
      </c>
      <c r="B10" s="61"/>
      <c r="C10" s="61"/>
      <c r="D10" s="61"/>
      <c r="E10" s="61"/>
      <c r="F10" s="61"/>
      <c r="G10" s="61"/>
      <c r="H10" s="61"/>
      <c r="I10" s="61"/>
      <c r="J10" s="61"/>
      <c r="K10" s="61"/>
      <c r="L10" s="61"/>
      <c r="M10" s="61"/>
    </row>
    <row r="11" spans="1:15" ht="63.75" customHeight="1" x14ac:dyDescent="0.45">
      <c r="A11" s="62" t="s">
        <v>101</v>
      </c>
      <c r="B11" s="62"/>
      <c r="C11" s="62"/>
      <c r="D11" s="62"/>
      <c r="E11" s="62"/>
      <c r="F11" s="62"/>
      <c r="G11" s="62"/>
      <c r="H11" s="62"/>
      <c r="I11" s="62"/>
      <c r="J11" s="62"/>
      <c r="K11" s="62"/>
      <c r="L11" s="62"/>
      <c r="M11" s="62"/>
    </row>
    <row r="12" spans="1:15" ht="22.5" x14ac:dyDescent="0.3">
      <c r="A12" s="29"/>
      <c r="B12" s="29"/>
      <c r="C12" s="29"/>
      <c r="D12" s="29"/>
      <c r="E12" s="29"/>
      <c r="F12" s="29"/>
      <c r="G12" s="29"/>
      <c r="H12" s="29"/>
      <c r="I12" s="29"/>
      <c r="J12" s="29"/>
      <c r="K12" s="29"/>
      <c r="L12" s="29"/>
      <c r="M12" s="29"/>
    </row>
    <row r="13" spans="1:15" x14ac:dyDescent="0.25">
      <c r="O13" s="30"/>
    </row>
    <row r="15" spans="1:15" ht="18.75" x14ac:dyDescent="0.3">
      <c r="O15" s="31"/>
    </row>
    <row r="23" spans="4:15" x14ac:dyDescent="0.25">
      <c r="D23" s="32"/>
      <c r="E23" s="32"/>
    </row>
    <row r="29" spans="4:15" x14ac:dyDescent="0.25">
      <c r="O29" s="32"/>
    </row>
    <row r="32" spans="4:15" x14ac:dyDescent="0.25">
      <c r="O32" s="32"/>
    </row>
  </sheetData>
  <mergeCells count="3">
    <mergeCell ref="A2:M2"/>
    <mergeCell ref="A10:M10"/>
    <mergeCell ref="A11:M11"/>
  </mergeCells>
  <pageMargins left="0.7" right="0.7" top="0.75" bottom="0.75" header="0.3" footer="0.3"/>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88-EC4A-43AC-9F10-76B54A4C91CB}">
  <dimension ref="A18:J18"/>
  <sheetViews>
    <sheetView view="pageBreakPreview" zoomScale="60" zoomScaleNormal="100" workbookViewId="0">
      <selection activeCell="I9" sqref="I9"/>
    </sheetView>
  </sheetViews>
  <sheetFormatPr baseColWidth="10" defaultRowHeight="15" x14ac:dyDescent="0.25"/>
  <cols>
    <col min="1" max="16384" width="11.42578125" style="32"/>
  </cols>
  <sheetData>
    <row r="18" spans="1:10" ht="278.25" customHeight="1" x14ac:dyDescent="1.95">
      <c r="A18" s="63" t="s">
        <v>74</v>
      </c>
      <c r="B18" s="63"/>
      <c r="C18" s="63"/>
      <c r="D18" s="63"/>
      <c r="E18" s="63"/>
      <c r="F18" s="63"/>
      <c r="G18" s="63"/>
      <c r="H18" s="63"/>
      <c r="I18" s="63"/>
      <c r="J18" s="63"/>
    </row>
  </sheetData>
  <mergeCells count="1">
    <mergeCell ref="A18:J18"/>
  </mergeCells>
  <pageMargins left="0.7" right="0.7" top="0.75" bottom="0.7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tabColor rgb="FFFF0000"/>
    <pageSetUpPr fitToPage="1"/>
  </sheetPr>
  <dimension ref="A1:M46"/>
  <sheetViews>
    <sheetView tabSelected="1" view="pageBreakPreview" topLeftCell="A19" zoomScaleNormal="100" zoomScaleSheetLayoutView="100" workbookViewId="0">
      <selection activeCell="M30" sqref="M30"/>
    </sheetView>
  </sheetViews>
  <sheetFormatPr baseColWidth="10" defaultRowHeight="15" x14ac:dyDescent="0.25"/>
  <cols>
    <col min="1" max="1" width="23" style="5" customWidth="1"/>
    <col min="2" max="2" width="15.7109375" style="5" customWidth="1"/>
    <col min="3" max="7" width="12.7109375" style="5" customWidth="1"/>
    <col min="8" max="8" width="17.28515625" style="5" bestFit="1" customWidth="1"/>
    <col min="9" max="9" width="12.7109375" style="5" customWidth="1"/>
    <col min="10" max="10" width="14.42578125" style="5" customWidth="1"/>
    <col min="12" max="12" width="19" bestFit="1" customWidth="1"/>
  </cols>
  <sheetData>
    <row r="1" spans="1:10" ht="21.75" thickBot="1" x14ac:dyDescent="0.3">
      <c r="A1" s="17"/>
      <c r="B1" s="102" t="s">
        <v>50</v>
      </c>
      <c r="C1" s="103"/>
      <c r="D1" s="103"/>
      <c r="E1" s="103"/>
      <c r="F1" s="103"/>
      <c r="G1" s="103"/>
      <c r="H1" s="103"/>
      <c r="I1" s="103"/>
      <c r="J1" s="104"/>
    </row>
    <row r="2" spans="1:10" ht="21.75" customHeight="1" thickBot="1" x14ac:dyDescent="0.3">
      <c r="A2" s="18"/>
      <c r="B2" s="105" t="s">
        <v>0</v>
      </c>
      <c r="C2" s="106"/>
      <c r="D2" s="105" t="s">
        <v>1</v>
      </c>
      <c r="E2" s="106"/>
      <c r="F2" s="106"/>
      <c r="G2" s="106"/>
      <c r="H2" s="107"/>
      <c r="I2" s="1" t="s">
        <v>2</v>
      </c>
      <c r="J2" s="2" t="s">
        <v>3</v>
      </c>
    </row>
    <row r="3" spans="1:10" ht="21.75" thickBot="1" x14ac:dyDescent="0.3">
      <c r="A3" s="19"/>
      <c r="B3" s="108" t="s">
        <v>4</v>
      </c>
      <c r="C3" s="109"/>
      <c r="D3" s="108" t="s">
        <v>85</v>
      </c>
      <c r="E3" s="109"/>
      <c r="F3" s="109"/>
      <c r="G3" s="109"/>
      <c r="H3" s="110"/>
      <c r="I3" s="23" t="s">
        <v>83</v>
      </c>
      <c r="J3" s="24">
        <v>0</v>
      </c>
    </row>
    <row r="4" spans="1:10" x14ac:dyDescent="0.25">
      <c r="A4" s="98"/>
      <c r="B4" s="99"/>
      <c r="C4" s="99"/>
      <c r="D4" s="100"/>
      <c r="E4" s="100"/>
      <c r="F4" s="100"/>
      <c r="G4" s="100"/>
      <c r="H4" s="100"/>
      <c r="I4" s="99"/>
      <c r="J4" s="101"/>
    </row>
    <row r="5" spans="1:10" ht="3" customHeight="1" x14ac:dyDescent="0.25">
      <c r="A5" s="114"/>
      <c r="B5" s="115"/>
      <c r="C5" s="115"/>
      <c r="D5" s="115"/>
      <c r="E5" s="115"/>
      <c r="F5" s="115"/>
      <c r="G5" s="115"/>
      <c r="H5" s="115"/>
      <c r="I5" s="115"/>
      <c r="J5" s="116"/>
    </row>
    <row r="6" spans="1:10" ht="15.75" x14ac:dyDescent="0.25">
      <c r="A6" s="64" t="s">
        <v>90</v>
      </c>
      <c r="B6" s="65"/>
      <c r="C6" s="65"/>
      <c r="D6" s="65"/>
      <c r="E6" s="65"/>
      <c r="F6" s="65"/>
      <c r="G6" s="65"/>
      <c r="H6" s="65"/>
      <c r="I6" s="65"/>
      <c r="J6" s="66"/>
    </row>
    <row r="7" spans="1:10" ht="15.75" x14ac:dyDescent="0.25">
      <c r="A7" s="79" t="s">
        <v>5</v>
      </c>
      <c r="B7" s="80"/>
      <c r="C7" s="80"/>
      <c r="D7" s="80"/>
      <c r="E7" s="80"/>
      <c r="F7" s="80"/>
      <c r="G7" s="80"/>
      <c r="H7" s="80"/>
      <c r="I7" s="80"/>
      <c r="J7" s="81"/>
    </row>
    <row r="8" spans="1:10" x14ac:dyDescent="0.25">
      <c r="A8" s="3" t="s">
        <v>6</v>
      </c>
      <c r="B8" s="74" t="s">
        <v>51</v>
      </c>
      <c r="C8" s="75"/>
      <c r="D8" s="75"/>
      <c r="E8" s="75"/>
      <c r="F8" s="75"/>
      <c r="G8" s="75"/>
      <c r="H8" s="75"/>
      <c r="I8" s="75"/>
      <c r="J8" s="76"/>
    </row>
    <row r="9" spans="1:10" ht="15" customHeight="1" x14ac:dyDescent="0.25">
      <c r="A9" s="20" t="s">
        <v>35</v>
      </c>
      <c r="B9" s="74" t="s">
        <v>52</v>
      </c>
      <c r="C9" s="75"/>
      <c r="D9" s="75"/>
      <c r="E9" s="75"/>
      <c r="F9" s="75"/>
      <c r="G9" s="75"/>
      <c r="H9" s="75"/>
      <c r="I9" s="75"/>
      <c r="J9" s="76"/>
    </row>
    <row r="10" spans="1:10" x14ac:dyDescent="0.25">
      <c r="A10" s="20" t="s">
        <v>36</v>
      </c>
      <c r="B10" s="74" t="s">
        <v>53</v>
      </c>
      <c r="C10" s="75"/>
      <c r="D10" s="75"/>
      <c r="E10" s="75"/>
      <c r="F10" s="75"/>
      <c r="G10" s="75"/>
      <c r="H10" s="75"/>
      <c r="I10" s="75"/>
      <c r="J10" s="76"/>
    </row>
    <row r="11" spans="1:10" ht="56.25" customHeight="1" x14ac:dyDescent="0.25">
      <c r="A11" s="3" t="s">
        <v>7</v>
      </c>
      <c r="B11" s="77" t="s">
        <v>54</v>
      </c>
      <c r="C11" s="77"/>
      <c r="D11" s="77"/>
      <c r="E11" s="77"/>
      <c r="F11" s="77"/>
      <c r="G11" s="77"/>
      <c r="H11" s="77"/>
      <c r="I11" s="77"/>
      <c r="J11" s="78"/>
    </row>
    <row r="12" spans="1:10" ht="32.25" customHeight="1" x14ac:dyDescent="0.25">
      <c r="A12" s="3" t="s">
        <v>8</v>
      </c>
      <c r="B12" s="77" t="s">
        <v>55</v>
      </c>
      <c r="C12" s="77"/>
      <c r="D12" s="77"/>
      <c r="E12" s="77"/>
      <c r="F12" s="77"/>
      <c r="G12" s="77"/>
      <c r="H12" s="77"/>
      <c r="I12" s="77"/>
      <c r="J12" s="78"/>
    </row>
    <row r="13" spans="1:10" ht="15.75" x14ac:dyDescent="0.25">
      <c r="A13" s="64" t="s">
        <v>9</v>
      </c>
      <c r="B13" s="65"/>
      <c r="C13" s="65"/>
      <c r="D13" s="65"/>
      <c r="E13" s="65"/>
      <c r="F13" s="65"/>
      <c r="G13" s="65"/>
      <c r="H13" s="65"/>
      <c r="I13" s="65"/>
      <c r="J13" s="66"/>
    </row>
    <row r="14" spans="1:10" x14ac:dyDescent="0.25">
      <c r="A14" s="3" t="s">
        <v>10</v>
      </c>
      <c r="B14" s="21">
        <v>2</v>
      </c>
      <c r="C14" s="113" t="str">
        <f>IFERROR(VLOOKUP(B14,'[1]Validacion datos'!A2:B5,2,FALSE),"")</f>
        <v>DESARROLLO SOCIAL</v>
      </c>
      <c r="D14" s="113"/>
      <c r="E14" s="113"/>
      <c r="F14" s="113"/>
      <c r="G14" s="113"/>
      <c r="H14" s="113"/>
      <c r="I14" s="113"/>
      <c r="J14" s="113"/>
    </row>
    <row r="15" spans="1:10" x14ac:dyDescent="0.25">
      <c r="A15" s="3" t="s">
        <v>11</v>
      </c>
      <c r="B15" s="6">
        <v>2.5</v>
      </c>
      <c r="C15" s="113" t="str">
        <f>IFERROR(VLOOKUP(B15,'[1]Validacion datos'!A8:B26,2,FALSE),"")</f>
        <v>Vivienda digna en entornos saludables</v>
      </c>
      <c r="D15" s="113"/>
      <c r="E15" s="113"/>
      <c r="F15" s="113"/>
      <c r="G15" s="113"/>
      <c r="H15" s="113"/>
      <c r="I15" s="113"/>
      <c r="J15" s="113"/>
    </row>
    <row r="16" spans="1:10" x14ac:dyDescent="0.25">
      <c r="A16" s="3" t="s">
        <v>12</v>
      </c>
      <c r="B16" s="7" t="s">
        <v>56</v>
      </c>
      <c r="C16" s="117" t="str">
        <f>IFERROR(VLOOKUP(B16,'[1]Validacion datos'!D8:E64,2,FALSE),"")</f>
        <v>Garantizar el acceso universal a servicios de agua potable y saneamiento, provistos con calidad y eficiencia</v>
      </c>
      <c r="D16" s="117"/>
      <c r="E16" s="117"/>
      <c r="F16" s="117"/>
      <c r="G16" s="117"/>
      <c r="H16" s="117"/>
      <c r="I16" s="117"/>
      <c r="J16" s="117"/>
    </row>
    <row r="17" spans="1:13" ht="15.75" x14ac:dyDescent="0.25">
      <c r="A17" s="64" t="s">
        <v>13</v>
      </c>
      <c r="B17" s="65"/>
      <c r="C17" s="65"/>
      <c r="D17" s="65"/>
      <c r="E17" s="65"/>
      <c r="F17" s="65"/>
      <c r="G17" s="65"/>
      <c r="H17" s="65"/>
      <c r="I17" s="65"/>
      <c r="J17" s="66"/>
    </row>
    <row r="18" spans="1:13" x14ac:dyDescent="0.25">
      <c r="A18" s="3" t="s">
        <v>14</v>
      </c>
      <c r="B18" s="77" t="s">
        <v>57</v>
      </c>
      <c r="C18" s="77"/>
      <c r="D18" s="77"/>
      <c r="E18" s="77"/>
      <c r="F18" s="77"/>
      <c r="G18" s="77"/>
      <c r="H18" s="77"/>
      <c r="I18" s="77"/>
      <c r="J18" s="78"/>
    </row>
    <row r="19" spans="1:13" ht="199.5" customHeight="1" x14ac:dyDescent="0.25">
      <c r="A19" s="8" t="s">
        <v>15</v>
      </c>
      <c r="B19" s="77" t="s">
        <v>58</v>
      </c>
      <c r="C19" s="77"/>
      <c r="D19" s="77"/>
      <c r="E19" s="77"/>
      <c r="F19" s="77"/>
      <c r="G19" s="77"/>
      <c r="H19" s="77"/>
      <c r="I19" s="77"/>
      <c r="J19" s="78"/>
    </row>
    <row r="20" spans="1:13" x14ac:dyDescent="0.25">
      <c r="A20" s="8" t="s">
        <v>16</v>
      </c>
      <c r="B20" s="82" t="s">
        <v>92</v>
      </c>
      <c r="C20" s="82"/>
      <c r="D20" s="82"/>
      <c r="E20" s="82"/>
      <c r="F20" s="82"/>
      <c r="G20" s="82"/>
      <c r="H20" s="82"/>
      <c r="I20" s="82"/>
      <c r="J20" s="83"/>
    </row>
    <row r="21" spans="1:13" x14ac:dyDescent="0.25">
      <c r="A21" s="8" t="s">
        <v>37</v>
      </c>
      <c r="B21" s="77" t="s">
        <v>71</v>
      </c>
      <c r="C21" s="77"/>
      <c r="D21" s="77"/>
      <c r="E21" s="77"/>
      <c r="F21" s="77"/>
      <c r="G21" s="77"/>
      <c r="H21" s="77"/>
      <c r="I21" s="77"/>
      <c r="J21" s="78"/>
    </row>
    <row r="22" spans="1:13" ht="15.75" x14ac:dyDescent="0.25">
      <c r="A22" s="64" t="s">
        <v>17</v>
      </c>
      <c r="B22" s="65"/>
      <c r="C22" s="65"/>
      <c r="D22" s="65"/>
      <c r="E22" s="65"/>
      <c r="F22" s="65"/>
      <c r="G22" s="65"/>
      <c r="H22" s="65"/>
      <c r="I22" s="65"/>
      <c r="J22" s="66"/>
    </row>
    <row r="23" spans="1:13" ht="15.75" x14ac:dyDescent="0.25">
      <c r="A23" s="79" t="s">
        <v>18</v>
      </c>
      <c r="B23" s="80"/>
      <c r="C23" s="80"/>
      <c r="D23" s="80"/>
      <c r="E23" s="80"/>
      <c r="F23" s="80"/>
      <c r="G23" s="80"/>
      <c r="H23" s="80"/>
      <c r="I23" s="80"/>
      <c r="J23" s="81"/>
    </row>
    <row r="24" spans="1:13" ht="15" customHeight="1" x14ac:dyDescent="0.25">
      <c r="A24" s="118" t="s">
        <v>19</v>
      </c>
      <c r="B24" s="91"/>
      <c r="C24" s="88" t="s">
        <v>20</v>
      </c>
      <c r="D24" s="90"/>
      <c r="E24" s="90"/>
      <c r="F24" s="90" t="s">
        <v>21</v>
      </c>
      <c r="G24" s="90"/>
      <c r="H24" s="91"/>
      <c r="I24" s="88" t="s">
        <v>22</v>
      </c>
      <c r="J24" s="89"/>
    </row>
    <row r="25" spans="1:13" x14ac:dyDescent="0.25">
      <c r="A25" s="84">
        <v>5097580187</v>
      </c>
      <c r="B25" s="85"/>
      <c r="C25" s="95">
        <v>5961213084.3500004</v>
      </c>
      <c r="D25" s="96"/>
      <c r="E25" s="97"/>
      <c r="F25" s="95">
        <f>675041499.44+H29</f>
        <v>1560328612.24</v>
      </c>
      <c r="G25" s="96"/>
      <c r="H25" s="97"/>
      <c r="I25" s="86">
        <f>IF(F25&gt;0,F25/C25,0)</f>
        <v>0.26174682739262212</v>
      </c>
      <c r="J25" s="87"/>
      <c r="L25" s="34">
        <v>1535902216.4100001</v>
      </c>
    </row>
    <row r="26" spans="1:13" ht="15.75" x14ac:dyDescent="0.25">
      <c r="A26" s="79" t="s">
        <v>23</v>
      </c>
      <c r="B26" s="80"/>
      <c r="C26" s="80"/>
      <c r="D26" s="80"/>
      <c r="E26" s="80"/>
      <c r="F26" s="80"/>
      <c r="G26" s="80"/>
      <c r="H26" s="80"/>
      <c r="I26" s="80"/>
      <c r="J26" s="81"/>
      <c r="L26" s="34">
        <f>+L25-F25</f>
        <v>-24426395.829999924</v>
      </c>
    </row>
    <row r="27" spans="1:13" x14ac:dyDescent="0.25">
      <c r="A27" s="4"/>
      <c r="B27"/>
      <c r="C27" s="92" t="s">
        <v>49</v>
      </c>
      <c r="D27" s="93"/>
      <c r="E27" s="92" t="s">
        <v>47</v>
      </c>
      <c r="F27" s="93"/>
      <c r="G27" s="92" t="s">
        <v>48</v>
      </c>
      <c r="H27" s="92"/>
      <c r="I27" s="92" t="s">
        <v>24</v>
      </c>
      <c r="J27" s="94"/>
    </row>
    <row r="28" spans="1:13" ht="38.25" x14ac:dyDescent="0.25">
      <c r="A28" s="9" t="s">
        <v>25</v>
      </c>
      <c r="B28" s="10" t="s">
        <v>26</v>
      </c>
      <c r="C28" s="10" t="s">
        <v>38</v>
      </c>
      <c r="D28" s="10" t="s">
        <v>39</v>
      </c>
      <c r="E28" s="10" t="s">
        <v>41</v>
      </c>
      <c r="F28" s="10" t="s">
        <v>42</v>
      </c>
      <c r="G28" s="10" t="s">
        <v>43</v>
      </c>
      <c r="H28" s="10" t="s">
        <v>44</v>
      </c>
      <c r="I28" s="10" t="s">
        <v>45</v>
      </c>
      <c r="J28" s="11" t="s">
        <v>46</v>
      </c>
      <c r="L28" s="34"/>
    </row>
    <row r="29" spans="1:13" ht="60" x14ac:dyDescent="0.25">
      <c r="A29" s="25" t="s">
        <v>88</v>
      </c>
      <c r="B29" s="26" t="s">
        <v>87</v>
      </c>
      <c r="C29" s="40">
        <v>587200320</v>
      </c>
      <c r="D29" s="13">
        <v>5961213084.3500004</v>
      </c>
      <c r="E29" s="13">
        <f>+Tabla1[[#This Row],[Física
(A)]]/4</f>
        <v>146800080</v>
      </c>
      <c r="F29" s="13">
        <v>1514547755.9542284</v>
      </c>
      <c r="G29" s="53">
        <v>125540279.28</v>
      </c>
      <c r="H29" s="13">
        <v>885287112.79999995</v>
      </c>
      <c r="I29" s="14">
        <f>IF(G29&gt;0,G29/E29,0)</f>
        <v>0.85517854813158145</v>
      </c>
      <c r="J29" s="36">
        <f t="shared" ref="I29:J31" si="0">IF(H29&gt;0,H29/F29,0)</f>
        <v>0.58452241556571594</v>
      </c>
      <c r="L29" s="52">
        <v>675041499.44000006</v>
      </c>
      <c r="M29" t="s">
        <v>100</v>
      </c>
    </row>
    <row r="30" spans="1:13" ht="24" x14ac:dyDescent="0.25">
      <c r="A30" s="45"/>
      <c r="B30" s="27" t="s">
        <v>86</v>
      </c>
      <c r="C30" s="46"/>
      <c r="D30" s="43"/>
      <c r="E30" s="39">
        <v>81000000</v>
      </c>
      <c r="F30" s="43"/>
      <c r="G30" s="55">
        <v>81825358.288000003</v>
      </c>
      <c r="H30" s="43"/>
      <c r="I30" s="47">
        <f t="shared" si="0"/>
        <v>1.0101896084938271</v>
      </c>
      <c r="J30" s="48">
        <f t="shared" si="0"/>
        <v>0</v>
      </c>
    </row>
    <row r="31" spans="1:13" ht="48" x14ac:dyDescent="0.25">
      <c r="A31" s="45"/>
      <c r="B31" s="27" t="s">
        <v>84</v>
      </c>
      <c r="C31" s="46"/>
      <c r="D31" s="43"/>
      <c r="E31" s="43">
        <v>813000</v>
      </c>
      <c r="F31" s="43"/>
      <c r="G31" s="59">
        <v>815464</v>
      </c>
      <c r="H31" s="43"/>
      <c r="I31" s="47">
        <f t="shared" si="0"/>
        <v>1.0030307503075031</v>
      </c>
      <c r="J31" s="48">
        <f t="shared" si="0"/>
        <v>0</v>
      </c>
    </row>
    <row r="32" spans="1:13" ht="15.75" x14ac:dyDescent="0.25">
      <c r="A32" s="64" t="s">
        <v>27</v>
      </c>
      <c r="B32" s="65"/>
      <c r="C32" s="65"/>
      <c r="D32" s="65"/>
      <c r="E32" s="65"/>
      <c r="F32" s="65"/>
      <c r="G32" s="65"/>
      <c r="H32" s="65"/>
      <c r="I32" s="65"/>
      <c r="J32" s="66"/>
    </row>
    <row r="33" spans="1:10" ht="15.75" x14ac:dyDescent="0.25">
      <c r="A33" s="79" t="s">
        <v>28</v>
      </c>
      <c r="B33" s="80"/>
      <c r="C33" s="80"/>
      <c r="D33" s="80"/>
      <c r="E33" s="80"/>
      <c r="F33" s="80"/>
      <c r="G33" s="80"/>
      <c r="H33" s="80"/>
      <c r="I33" s="80"/>
      <c r="J33" s="81"/>
    </row>
    <row r="34" spans="1:10" ht="27" customHeight="1" x14ac:dyDescent="0.25">
      <c r="A34" s="16" t="s">
        <v>29</v>
      </c>
      <c r="B34" s="82" t="s">
        <v>95</v>
      </c>
      <c r="C34" s="82"/>
      <c r="D34" s="82"/>
      <c r="E34" s="82"/>
      <c r="F34" s="82"/>
      <c r="G34" s="82"/>
      <c r="H34" s="82"/>
      <c r="I34" s="82"/>
      <c r="J34" s="83"/>
    </row>
    <row r="35" spans="1:10" ht="30" x14ac:dyDescent="0.25">
      <c r="A35" s="16" t="s">
        <v>30</v>
      </c>
      <c r="B35" s="77" t="s">
        <v>62</v>
      </c>
      <c r="C35" s="77"/>
      <c r="D35" s="77"/>
      <c r="E35" s="77"/>
      <c r="F35" s="77"/>
      <c r="G35" s="77"/>
      <c r="H35" s="77"/>
      <c r="I35" s="77"/>
      <c r="J35" s="78"/>
    </row>
    <row r="36" spans="1:10" ht="64.5" customHeight="1" x14ac:dyDescent="0.25">
      <c r="A36" s="16" t="s">
        <v>31</v>
      </c>
      <c r="B36" s="82" t="s">
        <v>110</v>
      </c>
      <c r="C36" s="82"/>
      <c r="D36" s="82"/>
      <c r="E36" s="82"/>
      <c r="F36" s="82"/>
      <c r="G36" s="82"/>
      <c r="H36" s="82"/>
      <c r="I36" s="82"/>
      <c r="J36" s="83"/>
    </row>
    <row r="37" spans="1:10" ht="48.75" customHeight="1" x14ac:dyDescent="0.25">
      <c r="A37" s="16" t="s">
        <v>32</v>
      </c>
      <c r="B37" s="82" t="s">
        <v>96</v>
      </c>
      <c r="C37" s="82"/>
      <c r="D37" s="82"/>
      <c r="E37" s="82"/>
      <c r="F37" s="82"/>
      <c r="G37" s="82"/>
      <c r="H37" s="82"/>
      <c r="I37" s="82"/>
      <c r="J37" s="83"/>
    </row>
    <row r="38" spans="1:10" ht="15.75" x14ac:dyDescent="0.25">
      <c r="A38" s="64" t="s">
        <v>33</v>
      </c>
      <c r="B38" s="65"/>
      <c r="C38" s="65"/>
      <c r="D38" s="65"/>
      <c r="E38" s="65"/>
      <c r="F38" s="65"/>
      <c r="G38" s="65"/>
      <c r="H38" s="65"/>
      <c r="I38" s="65"/>
      <c r="J38" s="66"/>
    </row>
    <row r="39" spans="1:10" ht="15.75" x14ac:dyDescent="0.25">
      <c r="A39" s="67" t="s">
        <v>34</v>
      </c>
      <c r="B39" s="68"/>
      <c r="C39" s="68"/>
      <c r="D39" s="68"/>
      <c r="E39" s="68"/>
      <c r="F39" s="68"/>
      <c r="G39" s="68"/>
      <c r="H39" s="68"/>
      <c r="I39" s="68"/>
      <c r="J39" s="69"/>
    </row>
    <row r="40" spans="1:10" ht="39.75" customHeight="1" x14ac:dyDescent="0.25">
      <c r="A40" s="70" t="s">
        <v>97</v>
      </c>
      <c r="B40" s="71"/>
      <c r="C40" s="71"/>
      <c r="D40" s="71"/>
      <c r="E40" s="71"/>
      <c r="F40" s="71"/>
      <c r="G40" s="71"/>
      <c r="H40" s="71"/>
      <c r="I40" s="71"/>
      <c r="J40" s="72"/>
    </row>
    <row r="41" spans="1:10" ht="12.75" customHeight="1" x14ac:dyDescent="0.25">
      <c r="A41" s="22"/>
      <c r="B41" s="22"/>
      <c r="C41" s="22"/>
      <c r="D41" s="22"/>
      <c r="E41" s="22"/>
      <c r="F41" s="22"/>
      <c r="G41" s="22"/>
      <c r="H41" s="22"/>
      <c r="I41" s="22"/>
      <c r="J41" s="22"/>
    </row>
    <row r="42" spans="1:10" ht="30.75" customHeight="1" x14ac:dyDescent="0.25">
      <c r="A42" s="73" t="s">
        <v>40</v>
      </c>
      <c r="B42" s="73"/>
      <c r="C42" s="73"/>
      <c r="D42" s="73"/>
      <c r="E42" s="73"/>
      <c r="F42" s="73"/>
      <c r="G42" s="73"/>
      <c r="H42" s="73"/>
      <c r="I42" s="73"/>
      <c r="J42" s="73"/>
    </row>
    <row r="43" spans="1:10" x14ac:dyDescent="0.25">
      <c r="A43" s="57" t="s">
        <v>102</v>
      </c>
      <c r="B43" s="58">
        <f>+A25</f>
        <v>5097580187</v>
      </c>
    </row>
    <row r="44" spans="1:10" ht="15.75" thickBot="1" x14ac:dyDescent="0.3">
      <c r="A44" s="57" t="s">
        <v>103</v>
      </c>
      <c r="B44" s="58">
        <f>+C25</f>
        <v>5961213084.3500004</v>
      </c>
      <c r="G44" s="111"/>
      <c r="H44" s="111"/>
      <c r="I44" s="111"/>
      <c r="J44" s="111"/>
    </row>
    <row r="45" spans="1:10" x14ac:dyDescent="0.25">
      <c r="A45" s="57" t="s">
        <v>104</v>
      </c>
      <c r="B45" s="58">
        <f>+F25</f>
        <v>1560328612.24</v>
      </c>
      <c r="G45" s="112" t="s">
        <v>105</v>
      </c>
      <c r="H45" s="112"/>
      <c r="I45" s="112"/>
      <c r="J45" s="112"/>
    </row>
    <row r="46" spans="1:10" x14ac:dyDescent="0.25">
      <c r="G46" s="112" t="s">
        <v>106</v>
      </c>
      <c r="H46" s="112"/>
      <c r="I46" s="112"/>
      <c r="J46" s="112"/>
    </row>
  </sheetData>
  <mergeCells count="51">
    <mergeCell ref="G44:J44"/>
    <mergeCell ref="G45:J45"/>
    <mergeCell ref="G46:J46"/>
    <mergeCell ref="C15:J15"/>
    <mergeCell ref="A5:J5"/>
    <mergeCell ref="A6:J6"/>
    <mergeCell ref="A7:J7"/>
    <mergeCell ref="C14:J14"/>
    <mergeCell ref="C16:J16"/>
    <mergeCell ref="A17:J17"/>
    <mergeCell ref="B18:J18"/>
    <mergeCell ref="B19:J19"/>
    <mergeCell ref="B20:J20"/>
    <mergeCell ref="A22:J22"/>
    <mergeCell ref="A23:J23"/>
    <mergeCell ref="A24:B24"/>
    <mergeCell ref="B1:J1"/>
    <mergeCell ref="B2:C2"/>
    <mergeCell ref="D2:H2"/>
    <mergeCell ref="B3:C3"/>
    <mergeCell ref="D3:H3"/>
    <mergeCell ref="A4:J4"/>
    <mergeCell ref="B8:J8"/>
    <mergeCell ref="B11:J11"/>
    <mergeCell ref="B12:J12"/>
    <mergeCell ref="A13:J13"/>
    <mergeCell ref="I24:J24"/>
    <mergeCell ref="C24:E24"/>
    <mergeCell ref="F24:H24"/>
    <mergeCell ref="C27:D27"/>
    <mergeCell ref="G27:H27"/>
    <mergeCell ref="I27:J27"/>
    <mergeCell ref="C25:E25"/>
    <mergeCell ref="F25:H25"/>
    <mergeCell ref="E27:F27"/>
    <mergeCell ref="A38:J38"/>
    <mergeCell ref="A39:J39"/>
    <mergeCell ref="A40:J40"/>
    <mergeCell ref="A42:J42"/>
    <mergeCell ref="B9:J9"/>
    <mergeCell ref="B10:J10"/>
    <mergeCell ref="B21:J21"/>
    <mergeCell ref="A32:J32"/>
    <mergeCell ref="A33:J33"/>
    <mergeCell ref="B34:J34"/>
    <mergeCell ref="B35:J35"/>
    <mergeCell ref="B36:J36"/>
    <mergeCell ref="B37:J37"/>
    <mergeCell ref="A25:B25"/>
    <mergeCell ref="I25:J25"/>
    <mergeCell ref="A26:J26"/>
  </mergeCells>
  <phoneticPr fontId="23" type="noConversion"/>
  <dataValidations count="16">
    <dataValidation allowBlank="1" showInputMessage="1" showErrorMessage="1" prompt="Monto ejecutado en el trimestre" sqref="H28:H31" xr:uid="{90E46E24-8E3F-4224-9F5D-F387CD76556E}"/>
    <dataValidation allowBlank="1" showInputMessage="1" showErrorMessage="1" prompt="Meta alcanzada en el trimestre" sqref="G28:G31" xr:uid="{078E0B3D-C3D5-4323-9A6F-7DD5AA0A91C9}"/>
    <dataValidation allowBlank="1" showInputMessage="1" showErrorMessage="1" prompt="Monto presupuestado para el producto" sqref="D28:D31 E29:F31 F28 B43:B44" xr:uid="{247AEBBA-5BB4-404D-982B-514E41C68A75}"/>
    <dataValidation allowBlank="1" showInputMessage="1" showErrorMessage="1" prompt="Meta anual del indicador" sqref="C28:C31 E28" xr:uid="{F1CB8B99-164D-4F51-9E69-AECE57493A93}"/>
    <dataValidation allowBlank="1" showInputMessage="1" showErrorMessage="1" prompt="Nombre del indicador" sqref="B28:B31" xr:uid="{3FF3C7F1-052B-4689-97E1-0EEC782A6AE3}"/>
    <dataValidation allowBlank="1" showInputMessage="1" showErrorMessage="1" prompt="Nombre de cada producto" sqref="A28:A31" xr:uid="{2947E0C5-61A1-48DD-8DCD-04F9232477FC}"/>
    <dataValidation allowBlank="1" showInputMessage="1" showErrorMessage="1" prompt="¿En qué consiste el programa?" sqref="B19:J19" xr:uid="{A2362AFB-DC9D-43E3-823E-BC3F38EE514F}"/>
    <dataValidation allowBlank="1" showInputMessage="1" showErrorMessage="1" prompt="Presupuesto del programa" sqref="A25:C25 F25" xr:uid="{2C90DB71-EB15-47FB-969B-D3C6779E55E0}"/>
    <dataValidation allowBlank="1" showInputMessage="1" showErrorMessage="1" prompt="Oportunidades de mejora identificadas" sqref="A40:J41" xr:uid="{DA848EFB-3FC8-4206-B557-B09F4E34DBE3}"/>
    <dataValidation allowBlank="1" showInputMessage="1" showErrorMessage="1" prompt="De existir desvío, explicar razones." sqref="B37:J37" xr:uid="{15752D16-318A-466B-84D2-F16C378EE918}"/>
    <dataValidation allowBlank="1" showInputMessage="1" showErrorMessage="1" prompt="1. Describir lo plasmado en el presupuesto_x000a_2. Describir lo alcanzado en términos financieros y de producción " sqref="B36:J36" xr:uid="{A72D67B3-A10B-4E8F-9A22-A756D2816C9A}"/>
    <dataValidation allowBlank="1" showInputMessage="1" showErrorMessage="1" prompt="¿En qué consiste el producto? su objetivo" sqref="B35:J35" xr:uid="{C5CE3DEC-0EC8-49F9-8F89-90A444E4EB2F}"/>
    <dataValidation allowBlank="1" showInputMessage="1" showErrorMessage="1" prompt="Nombre del producto" sqref="B34:J34" xr:uid="{57A174E9-6613-4681-B27E-70CFF7E4AC6E}"/>
    <dataValidation allowBlank="1" showInputMessage="1" showErrorMessage="1" prompt="¿A quién va dirigido el programa?, ¿qué característica tiene esta población que requiere ser beneficiada?" sqref="B20:J20" xr:uid="{11F3E972-AD96-42CB-BEF8-91EA11A88336}"/>
    <dataValidation allowBlank="1" showInputMessage="1" prompt="Nombre del capítulo" sqref="B8:J10" xr:uid="{7B510400-5492-4460-9A17-6F9C9401B683}"/>
    <dataValidation allowBlank="1" sqref="A8" xr:uid="{4E4D531B-D39C-42CD-8509-9C2E6575184D}"/>
  </dataValidations>
  <pageMargins left="0.25" right="0.25" top="0.75" bottom="0.75" header="0.3" footer="0.3"/>
  <pageSetup scale="69" fitToHeight="0"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4408-29A4-420F-8FF9-4952DAB19FD7}">
  <dimension ref="A18:J18"/>
  <sheetViews>
    <sheetView view="pageBreakPreview" zoomScale="60" zoomScaleNormal="100" workbookViewId="0">
      <selection activeCell="R40" sqref="R40"/>
    </sheetView>
  </sheetViews>
  <sheetFormatPr baseColWidth="10" defaultRowHeight="15" x14ac:dyDescent="0.25"/>
  <cols>
    <col min="1" max="16384" width="11.42578125" style="32"/>
  </cols>
  <sheetData>
    <row r="18" spans="1:10" ht="278.25" customHeight="1" x14ac:dyDescent="1.95">
      <c r="A18" s="63" t="s">
        <v>75</v>
      </c>
      <c r="B18" s="63"/>
      <c r="C18" s="63"/>
      <c r="D18" s="63"/>
      <c r="E18" s="63"/>
      <c r="F18" s="63"/>
      <c r="G18" s="63"/>
      <c r="H18" s="63"/>
      <c r="I18" s="63"/>
      <c r="J18" s="63"/>
    </row>
  </sheetData>
  <mergeCells count="1">
    <mergeCell ref="A18:J18"/>
  </mergeCells>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4E29-1E5D-437F-BB28-5C0A407744D8}">
  <sheetPr>
    <tabColor rgb="FFFF0000"/>
  </sheetPr>
  <dimension ref="A1:R48"/>
  <sheetViews>
    <sheetView view="pageBreakPreview" topLeftCell="A19" zoomScaleNormal="100" zoomScaleSheetLayoutView="100" workbookViewId="0">
      <selection activeCell="M39" sqref="M39"/>
    </sheetView>
  </sheetViews>
  <sheetFormatPr baseColWidth="10" defaultRowHeight="15" x14ac:dyDescent="0.25"/>
  <cols>
    <col min="1" max="1" width="27.7109375" style="5" customWidth="1"/>
    <col min="2" max="2" width="14.7109375" style="5" bestFit="1" customWidth="1"/>
    <col min="3" max="3" width="15" style="5" customWidth="1"/>
    <col min="4" max="4" width="13.85546875" style="5" bestFit="1" customWidth="1"/>
    <col min="5" max="5" width="12.7109375" style="5" customWidth="1"/>
    <col min="6" max="6" width="13.85546875" style="5" bestFit="1" customWidth="1"/>
    <col min="7" max="9" width="12.7109375" style="5" customWidth="1"/>
    <col min="10" max="10" width="19.7109375" style="5" customWidth="1"/>
    <col min="11" max="11" width="27.5703125" hidden="1" customWidth="1"/>
    <col min="12" max="12" width="15.140625" bestFit="1" customWidth="1"/>
    <col min="13" max="14" width="16.85546875" bestFit="1" customWidth="1"/>
    <col min="18" max="18" width="19.140625" bestFit="1" customWidth="1"/>
  </cols>
  <sheetData>
    <row r="1" spans="1:10" ht="21.75" thickBot="1" x14ac:dyDescent="0.3">
      <c r="A1" s="17"/>
      <c r="B1" s="102" t="s">
        <v>50</v>
      </c>
      <c r="C1" s="103"/>
      <c r="D1" s="103"/>
      <c r="E1" s="103"/>
      <c r="F1" s="103"/>
      <c r="G1" s="103"/>
      <c r="H1" s="103"/>
      <c r="I1" s="103"/>
      <c r="J1" s="104"/>
    </row>
    <row r="2" spans="1:10" ht="21.75" thickBot="1" x14ac:dyDescent="0.3">
      <c r="A2" s="18"/>
      <c r="B2" s="105" t="s">
        <v>0</v>
      </c>
      <c r="C2" s="106"/>
      <c r="D2" s="105" t="s">
        <v>1</v>
      </c>
      <c r="E2" s="106"/>
      <c r="F2" s="106"/>
      <c r="G2" s="106"/>
      <c r="H2" s="107"/>
      <c r="I2" s="1" t="s">
        <v>2</v>
      </c>
      <c r="J2" s="2" t="s">
        <v>3</v>
      </c>
    </row>
    <row r="3" spans="1:10" ht="21.75" thickBot="1" x14ac:dyDescent="0.3">
      <c r="A3" s="19"/>
      <c r="B3" s="108" t="s">
        <v>4</v>
      </c>
      <c r="C3" s="109"/>
      <c r="D3" s="108" t="str">
        <f>+'Programa 11'!D3</f>
        <v>Lineamientos para la Ejecución Presupuestaria 2019 de Empresas Publicas no Financieras</v>
      </c>
      <c r="E3" s="109"/>
      <c r="F3" s="109"/>
      <c r="G3" s="109"/>
      <c r="H3" s="110"/>
      <c r="I3" s="23"/>
      <c r="J3" s="24"/>
    </row>
    <row r="4" spans="1:10" ht="7.5" customHeight="1" x14ac:dyDescent="0.25">
      <c r="A4" s="98"/>
      <c r="B4" s="99"/>
      <c r="C4" s="99"/>
      <c r="D4" s="100"/>
      <c r="E4" s="100"/>
      <c r="F4" s="100"/>
      <c r="G4" s="100"/>
      <c r="H4" s="100"/>
      <c r="I4" s="99"/>
      <c r="J4" s="101"/>
    </row>
    <row r="5" spans="1:10" ht="3" customHeight="1" x14ac:dyDescent="0.25">
      <c r="A5" s="114"/>
      <c r="B5" s="115"/>
      <c r="C5" s="115"/>
      <c r="D5" s="115"/>
      <c r="E5" s="115"/>
      <c r="F5" s="115"/>
      <c r="G5" s="115"/>
      <c r="H5" s="115"/>
      <c r="I5" s="115"/>
      <c r="J5" s="116"/>
    </row>
    <row r="6" spans="1:10" ht="15.75" x14ac:dyDescent="0.25">
      <c r="A6" s="64" t="s">
        <v>90</v>
      </c>
      <c r="B6" s="65"/>
      <c r="C6" s="65"/>
      <c r="D6" s="65"/>
      <c r="E6" s="65"/>
      <c r="F6" s="65"/>
      <c r="G6" s="65"/>
      <c r="H6" s="65"/>
      <c r="I6" s="65"/>
      <c r="J6" s="66"/>
    </row>
    <row r="7" spans="1:10" ht="15.75" x14ac:dyDescent="0.25">
      <c r="A7" s="79" t="s">
        <v>5</v>
      </c>
      <c r="B7" s="80"/>
      <c r="C7" s="80"/>
      <c r="D7" s="80"/>
      <c r="E7" s="80"/>
      <c r="F7" s="80"/>
      <c r="G7" s="80"/>
      <c r="H7" s="80"/>
      <c r="I7" s="80"/>
      <c r="J7" s="81"/>
    </row>
    <row r="8" spans="1:10" x14ac:dyDescent="0.25">
      <c r="A8" s="3" t="s">
        <v>6</v>
      </c>
      <c r="B8" s="74" t="s">
        <v>51</v>
      </c>
      <c r="C8" s="75"/>
      <c r="D8" s="75"/>
      <c r="E8" s="75"/>
      <c r="F8" s="75"/>
      <c r="G8" s="75"/>
      <c r="H8" s="75"/>
      <c r="I8" s="75"/>
      <c r="J8" s="76"/>
    </row>
    <row r="9" spans="1:10" ht="15" customHeight="1" x14ac:dyDescent="0.25">
      <c r="A9" s="20" t="s">
        <v>35</v>
      </c>
      <c r="B9" s="74" t="s">
        <v>52</v>
      </c>
      <c r="C9" s="75"/>
      <c r="D9" s="75"/>
      <c r="E9" s="75"/>
      <c r="F9" s="75"/>
      <c r="G9" s="75"/>
      <c r="H9" s="75"/>
      <c r="I9" s="75"/>
      <c r="J9" s="76"/>
    </row>
    <row r="10" spans="1:10" x14ac:dyDescent="0.25">
      <c r="A10" s="20" t="s">
        <v>36</v>
      </c>
      <c r="B10" s="74" t="s">
        <v>53</v>
      </c>
      <c r="C10" s="75"/>
      <c r="D10" s="75"/>
      <c r="E10" s="75"/>
      <c r="F10" s="75"/>
      <c r="G10" s="75"/>
      <c r="H10" s="75"/>
      <c r="I10" s="75"/>
      <c r="J10" s="76"/>
    </row>
    <row r="11" spans="1:10" ht="43.5" customHeight="1" x14ac:dyDescent="0.25">
      <c r="A11" s="3" t="s">
        <v>7</v>
      </c>
      <c r="B11" s="77" t="s">
        <v>54</v>
      </c>
      <c r="C11" s="77"/>
      <c r="D11" s="77"/>
      <c r="E11" s="77"/>
      <c r="F11" s="77"/>
      <c r="G11" s="77"/>
      <c r="H11" s="77"/>
      <c r="I11" s="77"/>
      <c r="J11" s="78"/>
    </row>
    <row r="12" spans="1:10" ht="32.25" customHeight="1" x14ac:dyDescent="0.25">
      <c r="A12" s="3" t="s">
        <v>8</v>
      </c>
      <c r="B12" s="77" t="s">
        <v>55</v>
      </c>
      <c r="C12" s="77"/>
      <c r="D12" s="77"/>
      <c r="E12" s="77"/>
      <c r="F12" s="77"/>
      <c r="G12" s="77"/>
      <c r="H12" s="77"/>
      <c r="I12" s="77"/>
      <c r="J12" s="78"/>
    </row>
    <row r="13" spans="1:10" ht="15.75" x14ac:dyDescent="0.25">
      <c r="A13" s="64" t="s">
        <v>9</v>
      </c>
      <c r="B13" s="65"/>
      <c r="C13" s="65"/>
      <c r="D13" s="65"/>
      <c r="E13" s="65"/>
      <c r="F13" s="65"/>
      <c r="G13" s="65"/>
      <c r="H13" s="65"/>
      <c r="I13" s="65"/>
      <c r="J13" s="66"/>
    </row>
    <row r="14" spans="1:10" x14ac:dyDescent="0.25">
      <c r="A14" s="3" t="s">
        <v>10</v>
      </c>
      <c r="B14" s="21">
        <v>2</v>
      </c>
      <c r="C14" s="113" t="str">
        <f>IFERROR(VLOOKUP(B14,'[1]Validacion datos'!A2:B5,2,FALSE),"")</f>
        <v>DESARROLLO SOCIAL</v>
      </c>
      <c r="D14" s="113"/>
      <c r="E14" s="113"/>
      <c r="F14" s="113"/>
      <c r="G14" s="113"/>
      <c r="H14" s="113"/>
      <c r="I14" s="113"/>
      <c r="J14" s="113"/>
    </row>
    <row r="15" spans="1:10" x14ac:dyDescent="0.25">
      <c r="A15" s="3" t="s">
        <v>11</v>
      </c>
      <c r="B15" s="6">
        <v>2.5</v>
      </c>
      <c r="C15" s="113" t="str">
        <f>IFERROR(VLOOKUP(B15,'[1]Validacion datos'!A8:B26,2,FALSE),"")</f>
        <v>Vivienda digna en entornos saludables</v>
      </c>
      <c r="D15" s="113"/>
      <c r="E15" s="113"/>
      <c r="F15" s="113"/>
      <c r="G15" s="113"/>
      <c r="H15" s="113"/>
      <c r="I15" s="113"/>
      <c r="J15" s="113"/>
    </row>
    <row r="16" spans="1:10" x14ac:dyDescent="0.25">
      <c r="A16" s="3" t="s">
        <v>12</v>
      </c>
      <c r="B16" s="7" t="s">
        <v>56</v>
      </c>
      <c r="C16" s="117" t="str">
        <f>IFERROR(VLOOKUP(B16,'[1]Validacion datos'!D8:E64,2,FALSE),"")</f>
        <v>Garantizar el acceso universal a servicios de agua potable y saneamiento, provistos con calidad y eficiencia</v>
      </c>
      <c r="D16" s="117"/>
      <c r="E16" s="117"/>
      <c r="F16" s="117"/>
      <c r="G16" s="117"/>
      <c r="H16" s="117"/>
      <c r="I16" s="117"/>
      <c r="J16" s="117"/>
    </row>
    <row r="17" spans="1:18" ht="15.75" x14ac:dyDescent="0.25">
      <c r="A17" s="64" t="s">
        <v>13</v>
      </c>
      <c r="B17" s="65"/>
      <c r="C17" s="65"/>
      <c r="D17" s="65"/>
      <c r="E17" s="65"/>
      <c r="F17" s="65"/>
      <c r="G17" s="65"/>
      <c r="H17" s="65"/>
      <c r="I17" s="65"/>
      <c r="J17" s="66"/>
    </row>
    <row r="18" spans="1:18" x14ac:dyDescent="0.25">
      <c r="A18" s="3" t="s">
        <v>14</v>
      </c>
      <c r="B18" s="77" t="s">
        <v>59</v>
      </c>
      <c r="C18" s="77"/>
      <c r="D18" s="77"/>
      <c r="E18" s="77"/>
      <c r="F18" s="77"/>
      <c r="G18" s="77"/>
      <c r="H18" s="77"/>
      <c r="I18" s="77"/>
      <c r="J18" s="78"/>
    </row>
    <row r="19" spans="1:18" ht="59.25" customHeight="1" x14ac:dyDescent="0.25">
      <c r="A19" s="8" t="s">
        <v>15</v>
      </c>
      <c r="B19" s="77" t="s">
        <v>60</v>
      </c>
      <c r="C19" s="77"/>
      <c r="D19" s="77"/>
      <c r="E19" s="77"/>
      <c r="F19" s="77"/>
      <c r="G19" s="77"/>
      <c r="H19" s="77"/>
      <c r="I19" s="77"/>
      <c r="J19" s="78"/>
    </row>
    <row r="20" spans="1:18" ht="15" customHeight="1" x14ac:dyDescent="0.25">
      <c r="A20" s="8" t="s">
        <v>16</v>
      </c>
      <c r="B20" s="82" t="s">
        <v>92</v>
      </c>
      <c r="C20" s="82"/>
      <c r="D20" s="82"/>
      <c r="E20" s="82"/>
      <c r="F20" s="82"/>
      <c r="G20" s="82"/>
      <c r="H20" s="82"/>
      <c r="I20" s="82"/>
      <c r="J20" s="83"/>
    </row>
    <row r="21" spans="1:18" x14ac:dyDescent="0.25">
      <c r="A21" s="8" t="s">
        <v>37</v>
      </c>
      <c r="B21" s="77" t="s">
        <v>72</v>
      </c>
      <c r="C21" s="77"/>
      <c r="D21" s="77"/>
      <c r="E21" s="77"/>
      <c r="F21" s="77"/>
      <c r="G21" s="77"/>
      <c r="H21" s="77"/>
      <c r="I21" s="77"/>
      <c r="J21" s="78"/>
    </row>
    <row r="22" spans="1:18" ht="15.75" x14ac:dyDescent="0.25">
      <c r="A22" s="64" t="s">
        <v>17</v>
      </c>
      <c r="B22" s="65"/>
      <c r="C22" s="65"/>
      <c r="D22" s="65"/>
      <c r="E22" s="65"/>
      <c r="F22" s="65"/>
      <c r="G22" s="65"/>
      <c r="H22" s="65"/>
      <c r="I22" s="65"/>
      <c r="J22" s="66"/>
      <c r="K22" s="34"/>
      <c r="L22" s="34"/>
      <c r="M22" s="34"/>
      <c r="N22" s="34"/>
    </row>
    <row r="23" spans="1:18" ht="15.75" x14ac:dyDescent="0.25">
      <c r="A23" s="79" t="s">
        <v>18</v>
      </c>
      <c r="B23" s="80"/>
      <c r="C23" s="80"/>
      <c r="D23" s="80"/>
      <c r="E23" s="80"/>
      <c r="F23" s="80"/>
      <c r="G23" s="80"/>
      <c r="H23" s="80"/>
      <c r="I23" s="80"/>
      <c r="J23" s="81"/>
      <c r="K23" s="34"/>
      <c r="L23" s="34"/>
      <c r="M23" s="34"/>
      <c r="N23" s="34"/>
    </row>
    <row r="24" spans="1:18" ht="15" customHeight="1" x14ac:dyDescent="0.25">
      <c r="A24" s="118" t="s">
        <v>19</v>
      </c>
      <c r="B24" s="91"/>
      <c r="C24" s="88" t="s">
        <v>20</v>
      </c>
      <c r="D24" s="90"/>
      <c r="E24" s="90"/>
      <c r="F24" s="90" t="s">
        <v>21</v>
      </c>
      <c r="G24" s="90"/>
      <c r="H24" s="91"/>
      <c r="I24" s="88" t="s">
        <v>22</v>
      </c>
      <c r="J24" s="89"/>
      <c r="K24" s="34"/>
      <c r="L24" s="34"/>
      <c r="M24" s="34"/>
      <c r="N24" s="34"/>
    </row>
    <row r="25" spans="1:18" x14ac:dyDescent="0.25">
      <c r="A25" s="84">
        <f>405084715+2550968395</f>
        <v>2956053110</v>
      </c>
      <c r="B25" s="85"/>
      <c r="C25" s="95">
        <f>+D29+D30</f>
        <v>4032726209.5799999</v>
      </c>
      <c r="D25" s="96"/>
      <c r="E25" s="97"/>
      <c r="F25" s="95">
        <f>542919851.18+H29+H30</f>
        <v>1173891715.1399999</v>
      </c>
      <c r="G25" s="96"/>
      <c r="H25" s="97"/>
      <c r="I25" s="86">
        <f>+F25/C25</f>
        <v>0.29109134965605765</v>
      </c>
      <c r="J25" s="87"/>
      <c r="K25" s="34"/>
    </row>
    <row r="26" spans="1:18" ht="15.75" x14ac:dyDescent="0.25">
      <c r="A26" s="79" t="s">
        <v>23</v>
      </c>
      <c r="B26" s="80"/>
      <c r="C26" s="80"/>
      <c r="D26" s="80"/>
      <c r="E26" s="80"/>
      <c r="F26" s="80"/>
      <c r="G26" s="80"/>
      <c r="H26" s="80"/>
      <c r="I26" s="80"/>
      <c r="J26" s="81"/>
      <c r="M26" s="51">
        <v>542919851.17999983</v>
      </c>
      <c r="N26" t="s">
        <v>100</v>
      </c>
    </row>
    <row r="27" spans="1:18" x14ac:dyDescent="0.25">
      <c r="A27" s="4"/>
      <c r="B27"/>
      <c r="C27" s="92" t="s">
        <v>49</v>
      </c>
      <c r="D27" s="93"/>
      <c r="E27" s="92" t="s">
        <v>47</v>
      </c>
      <c r="F27" s="93"/>
      <c r="G27" s="92" t="s">
        <v>48</v>
      </c>
      <c r="H27" s="92"/>
      <c r="I27" s="92" t="s">
        <v>24</v>
      </c>
      <c r="J27" s="94"/>
      <c r="K27" s="38"/>
    </row>
    <row r="28" spans="1:18" ht="38.25" x14ac:dyDescent="0.25">
      <c r="A28" s="9" t="s">
        <v>25</v>
      </c>
      <c r="B28" s="10" t="s">
        <v>26</v>
      </c>
      <c r="C28" s="10" t="s">
        <v>38</v>
      </c>
      <c r="D28" s="10" t="s">
        <v>39</v>
      </c>
      <c r="E28" s="10" t="s">
        <v>41</v>
      </c>
      <c r="F28" s="10" t="s">
        <v>42</v>
      </c>
      <c r="G28" s="10" t="s">
        <v>43</v>
      </c>
      <c r="H28" s="10" t="s">
        <v>44</v>
      </c>
      <c r="I28" s="10" t="s">
        <v>45</v>
      </c>
      <c r="J28" s="11" t="s">
        <v>46</v>
      </c>
      <c r="L28" s="34"/>
      <c r="M28" s="34">
        <v>353294549.31</v>
      </c>
      <c r="N28" s="49" t="s">
        <v>98</v>
      </c>
    </row>
    <row r="29" spans="1:18" ht="60" x14ac:dyDescent="0.25">
      <c r="A29" s="12" t="s">
        <v>77</v>
      </c>
      <c r="B29" s="26" t="s">
        <v>64</v>
      </c>
      <c r="C29" s="40">
        <v>121946211.37</v>
      </c>
      <c r="D29" s="40">
        <v>554967661.5</v>
      </c>
      <c r="E29" s="40">
        <f>+Tabla13[[#This Row],[Física
(A)]]/4</f>
        <v>30486552.842500001</v>
      </c>
      <c r="F29" s="40">
        <v>76406718.749999985</v>
      </c>
      <c r="G29" s="54">
        <v>32858264.063999996</v>
      </c>
      <c r="H29" s="13">
        <v>167256486.77999997</v>
      </c>
      <c r="I29" s="14">
        <f>IF(G29&gt;0,G29/E29,0)</f>
        <v>1.0777953228675199</v>
      </c>
      <c r="J29" s="36">
        <f>IF(H29&gt;0,H29/F29,0)</f>
        <v>2.1890285241440237</v>
      </c>
      <c r="K29" s="41" t="s">
        <v>80</v>
      </c>
      <c r="L29" s="34"/>
      <c r="M29" s="34">
        <v>189625301.87</v>
      </c>
      <c r="N29" s="50" t="s">
        <v>99</v>
      </c>
    </row>
    <row r="30" spans="1:18" ht="84" x14ac:dyDescent="0.25">
      <c r="A30" s="15" t="s">
        <v>78</v>
      </c>
      <c r="B30" s="27" t="s">
        <v>66</v>
      </c>
      <c r="C30" s="39">
        <v>23283287.949999999</v>
      </c>
      <c r="D30" s="39">
        <v>3477758548.0799999</v>
      </c>
      <c r="E30" s="39">
        <f>+Tabla13[[#This Row],[Física
(A)]]/4</f>
        <v>5820821.9874999998</v>
      </c>
      <c r="F30" s="39">
        <v>541151589.83652985</v>
      </c>
      <c r="G30" s="55">
        <v>7293168.6099999994</v>
      </c>
      <c r="H30" s="43">
        <v>463715377.18000007</v>
      </c>
      <c r="I30" s="14">
        <f>IF(G30&gt;0,G30/E30,0)</f>
        <v>1.2529447946805123</v>
      </c>
      <c r="J30" s="36">
        <f>IF(H30&gt;0,H30/F30,0)</f>
        <v>0.85690476733160559</v>
      </c>
      <c r="K30" s="41" t="s">
        <v>81</v>
      </c>
      <c r="L30" s="34"/>
      <c r="M30" s="34">
        <f>+M26+H29+Tabla13[[#This Row],[Financiera 
 (F)]]</f>
        <v>1173891715.1399999</v>
      </c>
      <c r="N30" s="34"/>
      <c r="R30" s="34"/>
    </row>
    <row r="31" spans="1:18" ht="15.75" x14ac:dyDescent="0.25">
      <c r="A31" s="64" t="s">
        <v>27</v>
      </c>
      <c r="B31" s="65"/>
      <c r="C31" s="65"/>
      <c r="D31" s="65"/>
      <c r="E31" s="65"/>
      <c r="F31" s="65"/>
      <c r="G31" s="65"/>
      <c r="H31" s="65"/>
      <c r="I31" s="65"/>
      <c r="J31" s="66"/>
      <c r="K31" s="42"/>
      <c r="R31" s="34"/>
    </row>
    <row r="32" spans="1:18" ht="15.75" x14ac:dyDescent="0.25">
      <c r="A32" s="79" t="s">
        <v>28</v>
      </c>
      <c r="B32" s="80"/>
      <c r="C32" s="80"/>
      <c r="D32" s="80"/>
      <c r="E32" s="80"/>
      <c r="F32" s="80"/>
      <c r="G32" s="80"/>
      <c r="H32" s="80"/>
      <c r="I32" s="80"/>
      <c r="J32" s="81"/>
    </row>
    <row r="33" spans="1:18" x14ac:dyDescent="0.25">
      <c r="A33" s="16" t="s">
        <v>29</v>
      </c>
      <c r="B33" s="82" t="s">
        <v>63</v>
      </c>
      <c r="C33" s="82"/>
      <c r="D33" s="82"/>
      <c r="E33" s="82"/>
      <c r="F33" s="82"/>
      <c r="G33" s="82"/>
      <c r="H33" s="82"/>
      <c r="I33" s="82"/>
      <c r="J33" s="83"/>
    </row>
    <row r="34" spans="1:18" x14ac:dyDescent="0.25">
      <c r="A34" s="16" t="s">
        <v>30</v>
      </c>
      <c r="B34" s="82" t="s">
        <v>67</v>
      </c>
      <c r="C34" s="82"/>
      <c r="D34" s="82"/>
      <c r="E34" s="82"/>
      <c r="F34" s="82"/>
      <c r="G34" s="82"/>
      <c r="H34" s="82"/>
      <c r="I34" s="82"/>
      <c r="J34" s="83"/>
      <c r="K34" s="37"/>
      <c r="R34" s="34"/>
    </row>
    <row r="35" spans="1:18" ht="63" customHeight="1" x14ac:dyDescent="0.25">
      <c r="A35" s="16" t="s">
        <v>31</v>
      </c>
      <c r="B35" s="82" t="s">
        <v>109</v>
      </c>
      <c r="C35" s="82"/>
      <c r="D35" s="82"/>
      <c r="E35" s="82"/>
      <c r="F35" s="82"/>
      <c r="G35" s="82"/>
      <c r="H35" s="82"/>
      <c r="I35" s="82"/>
      <c r="J35" s="83"/>
      <c r="R35" s="35"/>
    </row>
    <row r="36" spans="1:18" ht="27.75" customHeight="1" x14ac:dyDescent="0.25">
      <c r="A36" s="16" t="s">
        <v>32</v>
      </c>
      <c r="B36" s="82"/>
      <c r="C36" s="82"/>
      <c r="D36" s="82"/>
      <c r="E36" s="82"/>
      <c r="F36" s="82"/>
      <c r="G36" s="82"/>
      <c r="H36" s="82"/>
      <c r="I36" s="82"/>
      <c r="J36" s="83"/>
      <c r="R36" s="35"/>
    </row>
    <row r="37" spans="1:18" ht="27.75" customHeight="1" x14ac:dyDescent="0.25">
      <c r="A37" s="16" t="s">
        <v>29</v>
      </c>
      <c r="B37" s="82" t="s">
        <v>65</v>
      </c>
      <c r="C37" s="82"/>
      <c r="D37" s="82"/>
      <c r="E37" s="82"/>
      <c r="F37" s="82"/>
      <c r="G37" s="82"/>
      <c r="H37" s="82"/>
      <c r="I37" s="82"/>
      <c r="J37" s="83"/>
    </row>
    <row r="38" spans="1:18" x14ac:dyDescent="0.25">
      <c r="A38" s="16" t="s">
        <v>30</v>
      </c>
      <c r="B38" s="82" t="s">
        <v>68</v>
      </c>
      <c r="C38" s="82"/>
      <c r="D38" s="82"/>
      <c r="E38" s="82"/>
      <c r="F38" s="82"/>
      <c r="G38" s="82"/>
      <c r="H38" s="82"/>
      <c r="I38" s="82"/>
      <c r="J38" s="83"/>
    </row>
    <row r="39" spans="1:18" ht="70.5" customHeight="1" x14ac:dyDescent="0.25">
      <c r="A39" s="16" t="s">
        <v>31</v>
      </c>
      <c r="B39" s="82" t="s">
        <v>108</v>
      </c>
      <c r="C39" s="82"/>
      <c r="D39" s="82"/>
      <c r="E39" s="82"/>
      <c r="F39" s="82"/>
      <c r="G39" s="82"/>
      <c r="H39" s="82"/>
      <c r="I39" s="82"/>
      <c r="J39" s="83"/>
      <c r="L39" s="34"/>
    </row>
    <row r="40" spans="1:18" ht="30" customHeight="1" x14ac:dyDescent="0.25">
      <c r="A40" s="16" t="s">
        <v>32</v>
      </c>
      <c r="B40" s="82"/>
      <c r="C40" s="82"/>
      <c r="D40" s="82"/>
      <c r="E40" s="82"/>
      <c r="F40" s="82"/>
      <c r="G40" s="82"/>
      <c r="H40" s="82"/>
      <c r="I40" s="82"/>
      <c r="J40" s="83"/>
    </row>
    <row r="41" spans="1:18" ht="15.75" x14ac:dyDescent="0.25">
      <c r="A41" s="64" t="s">
        <v>33</v>
      </c>
      <c r="B41" s="65"/>
      <c r="C41" s="65"/>
      <c r="D41" s="65"/>
      <c r="E41" s="65"/>
      <c r="F41" s="65"/>
      <c r="G41" s="65"/>
      <c r="H41" s="65"/>
      <c r="I41" s="65"/>
      <c r="J41" s="66"/>
    </row>
    <row r="42" spans="1:18" ht="15.75" x14ac:dyDescent="0.25">
      <c r="A42" s="67" t="s">
        <v>34</v>
      </c>
      <c r="B42" s="68"/>
      <c r="C42" s="68"/>
      <c r="D42" s="68"/>
      <c r="E42" s="68"/>
      <c r="F42" s="68"/>
      <c r="G42" s="68"/>
      <c r="H42" s="68"/>
      <c r="I42" s="68"/>
      <c r="J42" s="69"/>
    </row>
    <row r="43" spans="1:18" ht="15.75" customHeight="1" x14ac:dyDescent="0.25">
      <c r="A43" s="119"/>
      <c r="B43" s="120"/>
      <c r="C43" s="120"/>
      <c r="D43" s="120"/>
      <c r="E43" s="120"/>
      <c r="F43" s="120"/>
      <c r="G43" s="120"/>
      <c r="H43" s="120"/>
      <c r="I43" s="120"/>
      <c r="J43" s="121"/>
    </row>
    <row r="44" spans="1:18" x14ac:dyDescent="0.25">
      <c r="A44" s="73" t="s">
        <v>40</v>
      </c>
      <c r="B44" s="73"/>
      <c r="C44" s="73"/>
      <c r="D44" s="73"/>
      <c r="E44" s="73"/>
      <c r="F44" s="73"/>
      <c r="G44" s="73"/>
      <c r="H44" s="73"/>
      <c r="I44" s="73"/>
      <c r="J44" s="73"/>
    </row>
    <row r="45" spans="1:18" x14ac:dyDescent="0.25">
      <c r="A45" s="57" t="s">
        <v>102</v>
      </c>
      <c r="B45" s="58">
        <f>+A25</f>
        <v>2956053110</v>
      </c>
    </row>
    <row r="46" spans="1:18" ht="15.75" thickBot="1" x14ac:dyDescent="0.3">
      <c r="A46" s="57" t="s">
        <v>103</v>
      </c>
      <c r="B46" s="58">
        <f>+C25</f>
        <v>4032726209.5799999</v>
      </c>
      <c r="G46" s="111"/>
      <c r="H46" s="111"/>
      <c r="I46" s="111"/>
      <c r="J46" s="111"/>
    </row>
    <row r="47" spans="1:18" x14ac:dyDescent="0.25">
      <c r="A47" s="57" t="s">
        <v>104</v>
      </c>
      <c r="B47" s="58">
        <f>+F25</f>
        <v>1173891715.1399999</v>
      </c>
      <c r="G47" s="112" t="s">
        <v>105</v>
      </c>
      <c r="H47" s="112"/>
      <c r="I47" s="112"/>
      <c r="J47" s="112"/>
    </row>
    <row r="48" spans="1:18" x14ac:dyDescent="0.25">
      <c r="G48" s="112" t="s">
        <v>106</v>
      </c>
      <c r="H48" s="112"/>
      <c r="I48" s="112"/>
      <c r="J48" s="112"/>
    </row>
  </sheetData>
  <mergeCells count="55">
    <mergeCell ref="G46:J46"/>
    <mergeCell ref="G47:J47"/>
    <mergeCell ref="G48:J48"/>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1:J31"/>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A32:J32"/>
    <mergeCell ref="B33:J33"/>
    <mergeCell ref="B34:J34"/>
    <mergeCell ref="B35:J35"/>
    <mergeCell ref="B36:J36"/>
    <mergeCell ref="A42:J42"/>
    <mergeCell ref="A43:J43"/>
    <mergeCell ref="A44:J44"/>
    <mergeCell ref="B37:J37"/>
    <mergeCell ref="B38:J38"/>
    <mergeCell ref="B39:J39"/>
    <mergeCell ref="B40:J40"/>
    <mergeCell ref="A41:J41"/>
  </mergeCells>
  <phoneticPr fontId="23" type="noConversion"/>
  <dataValidations xWindow="986" yWindow="408" count="16">
    <dataValidation allowBlank="1" sqref="A8" xr:uid="{6F140015-E7C6-4CD3-B9FC-4E6BB1B8FA4A}"/>
    <dataValidation allowBlank="1" showInputMessage="1" prompt="Nombre del capítulo" sqref="B8:J10" xr:uid="{88E7F114-3033-4F3B-B6ED-172B1591D9F9}"/>
    <dataValidation allowBlank="1" showInputMessage="1" showErrorMessage="1" prompt="¿A quién va dirigido el programa?, ¿qué característica tiene esta población que requiere ser beneficiada?" sqref="B20:J20" xr:uid="{F043DA24-1BB0-4E31-B6BE-61A3A2BE0375}"/>
    <dataValidation allowBlank="1" showInputMessage="1" showErrorMessage="1" prompt="Nombre del producto" sqref="B33:J33 B37:J37" xr:uid="{3BB75A4D-6E96-4560-AC03-89BBBEF351F7}"/>
    <dataValidation allowBlank="1" showInputMessage="1" showErrorMessage="1" prompt="¿En qué consiste el producto? su objetivo" sqref="B34:J34 B38:J38" xr:uid="{C54C9309-0B7A-413F-A6D3-490DDF713318}"/>
    <dataValidation allowBlank="1" showInputMessage="1" showErrorMessage="1" prompt="1. Describir lo plasmado en el presupuesto_x000a_2. Describir lo alcanzado en términos financieros y de producción " sqref="B35:J35 B39:J39" xr:uid="{1460B045-D297-44BF-8E3B-CEC370BAC832}"/>
    <dataValidation allowBlank="1" showInputMessage="1" showErrorMessage="1" prompt="De existir desvío, explicar razones." sqref="B36:J36 B40:J40" xr:uid="{538F6066-84F9-415E-BCBC-3052DA7729AE}"/>
    <dataValidation allowBlank="1" showInputMessage="1" showErrorMessage="1" prompt="Oportunidades de mejora identificadas" sqref="A43:J43" xr:uid="{C4552F09-4D89-4CB8-9185-08F8CE516306}"/>
    <dataValidation allowBlank="1" showInputMessage="1" showErrorMessage="1" prompt="Presupuesto del programa" sqref="A25:C25 F25" xr:uid="{E6F6B7E3-C5BB-49AD-832A-2800535A71F3}"/>
    <dataValidation allowBlank="1" showInputMessage="1" showErrorMessage="1" prompt="¿En qué consiste el programa?" sqref="B19:J19" xr:uid="{0C8079B1-5A60-43A8-AD65-146BE530D63B}"/>
    <dataValidation allowBlank="1" showInputMessage="1" showErrorMessage="1" prompt="Nombre de cada producto" sqref="A28:A30" xr:uid="{34E4C3E8-73B4-4BA9-8743-25C8F5A563D6}"/>
    <dataValidation allowBlank="1" showInputMessage="1" showErrorMessage="1" prompt="Nombre del indicador" sqref="B28:B30" xr:uid="{D653C610-9CA3-4E65-82EB-4A777FEA6EC5}"/>
    <dataValidation allowBlank="1" showInputMessage="1" showErrorMessage="1" prompt="Meta anual del indicador" sqref="C28:C30 E28" xr:uid="{3DADC0A4-2376-4BBE-B9A4-BA20148AD393}"/>
    <dataValidation allowBlank="1" showInputMessage="1" showErrorMessage="1" prompt="Monto presupuestado para el producto" sqref="D28:D30 E29:F30 F28 B45:B46" xr:uid="{BD3C1C39-7130-4D8A-9234-AF1AFEF82E3A}"/>
    <dataValidation allowBlank="1" showInputMessage="1" showErrorMessage="1" prompt="Meta alcanzada en el trimestre" sqref="G28:G30" xr:uid="{5747FD48-C4DE-41B5-9DE3-F85789AA6B82}"/>
    <dataValidation allowBlank="1" showInputMessage="1" showErrorMessage="1" prompt="Monto ejecutado en el trimestre" sqref="H28:H30" xr:uid="{0F003F5C-63D6-4AE4-9F4C-9EE76F1E14D3}"/>
  </dataValidations>
  <pageMargins left="0.65" right="0.23622047244094491" top="0.74803149606299213" bottom="0.74803149606299213" header="0.31496062992125984" footer="0.31496062992125984"/>
  <pageSetup scale="60" fitToHeight="0" orientation="portrait"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E96E-B287-40AA-868F-9656E2C5AB59}">
  <dimension ref="A18:J18"/>
  <sheetViews>
    <sheetView view="pageBreakPreview" topLeftCell="A7" zoomScale="60" zoomScaleNormal="100" workbookViewId="0">
      <selection activeCell="I14" sqref="I14"/>
    </sheetView>
  </sheetViews>
  <sheetFormatPr baseColWidth="10" defaultRowHeight="15" x14ac:dyDescent="0.25"/>
  <cols>
    <col min="1" max="16384" width="11.42578125" style="32"/>
  </cols>
  <sheetData>
    <row r="18" spans="1:10" ht="278.25" customHeight="1" x14ac:dyDescent="1.95">
      <c r="A18" s="63" t="s">
        <v>76</v>
      </c>
      <c r="B18" s="63"/>
      <c r="C18" s="63"/>
      <c r="D18" s="63"/>
      <c r="E18" s="63"/>
      <c r="F18" s="63"/>
      <c r="G18" s="63"/>
      <c r="H18" s="63"/>
      <c r="I18" s="63"/>
      <c r="J18" s="63"/>
    </row>
  </sheetData>
  <mergeCells count="1">
    <mergeCell ref="A18:J18"/>
  </mergeCells>
  <pageMargins left="0.7" right="0.7" top="0.75" bottom="0.75" header="0.3" footer="0.3"/>
  <pageSetup scale="78"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26C9-8CFF-4136-9F0F-3BCD54FC668E}">
  <sheetPr>
    <tabColor rgb="FFFF0000"/>
    <pageSetUpPr fitToPage="1"/>
  </sheetPr>
  <dimension ref="A1:M44"/>
  <sheetViews>
    <sheetView view="pageBreakPreview" topLeftCell="A25" zoomScale="130" zoomScaleNormal="100" zoomScaleSheetLayoutView="130" workbookViewId="0">
      <selection activeCell="E29" sqref="E29"/>
    </sheetView>
  </sheetViews>
  <sheetFormatPr baseColWidth="10" defaultRowHeight="15" x14ac:dyDescent="0.25"/>
  <cols>
    <col min="1" max="1" width="26.5703125" style="5" customWidth="1"/>
    <col min="2" max="2" width="13.28515625" style="5" bestFit="1" customWidth="1"/>
    <col min="3" max="10" width="12.7109375" style="5" customWidth="1"/>
    <col min="11" max="11" width="14.140625" bestFit="1" customWidth="1"/>
  </cols>
  <sheetData>
    <row r="1" spans="1:10" ht="21.75" thickBot="1" x14ac:dyDescent="0.3">
      <c r="A1" s="17"/>
      <c r="B1" s="102" t="s">
        <v>50</v>
      </c>
      <c r="C1" s="103"/>
      <c r="D1" s="103"/>
      <c r="E1" s="103"/>
      <c r="F1" s="103"/>
      <c r="G1" s="103"/>
      <c r="H1" s="103"/>
      <c r="I1" s="103"/>
      <c r="J1" s="104"/>
    </row>
    <row r="2" spans="1:10" ht="21.75" thickBot="1" x14ac:dyDescent="0.3">
      <c r="A2" s="18"/>
      <c r="B2" s="105" t="s">
        <v>0</v>
      </c>
      <c r="C2" s="106"/>
      <c r="D2" s="105" t="s">
        <v>1</v>
      </c>
      <c r="E2" s="106"/>
      <c r="F2" s="106"/>
      <c r="G2" s="106"/>
      <c r="H2" s="107"/>
      <c r="I2" s="1" t="s">
        <v>2</v>
      </c>
      <c r="J2" s="2" t="s">
        <v>3</v>
      </c>
    </row>
    <row r="3" spans="1:10" ht="21.75" thickBot="1" x14ac:dyDescent="0.3">
      <c r="A3" s="19"/>
      <c r="B3" s="108" t="s">
        <v>4</v>
      </c>
      <c r="C3" s="109"/>
      <c r="D3" s="108"/>
      <c r="E3" s="109"/>
      <c r="F3" s="109"/>
      <c r="G3" s="109"/>
      <c r="H3" s="110"/>
      <c r="I3" s="23"/>
      <c r="J3" s="24"/>
    </row>
    <row r="4" spans="1:10" x14ac:dyDescent="0.25">
      <c r="A4" s="98"/>
      <c r="B4" s="99"/>
      <c r="C4" s="99"/>
      <c r="D4" s="100"/>
      <c r="E4" s="100"/>
      <c r="F4" s="100"/>
      <c r="G4" s="100"/>
      <c r="H4" s="100"/>
      <c r="I4" s="99"/>
      <c r="J4" s="101"/>
    </row>
    <row r="5" spans="1:10" ht="3" customHeight="1" x14ac:dyDescent="0.25">
      <c r="A5" s="114"/>
      <c r="B5" s="115"/>
      <c r="C5" s="115"/>
      <c r="D5" s="115"/>
      <c r="E5" s="115"/>
      <c r="F5" s="115"/>
      <c r="G5" s="115"/>
      <c r="H5" s="115"/>
      <c r="I5" s="115"/>
      <c r="J5" s="116"/>
    </row>
    <row r="6" spans="1:10" ht="15.75" x14ac:dyDescent="0.25">
      <c r="A6" s="64" t="s">
        <v>90</v>
      </c>
      <c r="B6" s="65"/>
      <c r="C6" s="65"/>
      <c r="D6" s="65"/>
      <c r="E6" s="65"/>
      <c r="F6" s="65"/>
      <c r="G6" s="65"/>
      <c r="H6" s="65"/>
      <c r="I6" s="65"/>
      <c r="J6" s="66"/>
    </row>
    <row r="7" spans="1:10" ht="15.75" x14ac:dyDescent="0.25">
      <c r="A7" s="79" t="s">
        <v>5</v>
      </c>
      <c r="B7" s="80"/>
      <c r="C7" s="80"/>
      <c r="D7" s="80"/>
      <c r="E7" s="80"/>
      <c r="F7" s="80"/>
      <c r="G7" s="80"/>
      <c r="H7" s="80"/>
      <c r="I7" s="80"/>
      <c r="J7" s="81"/>
    </row>
    <row r="8" spans="1:10" x14ac:dyDescent="0.25">
      <c r="A8" s="3" t="s">
        <v>6</v>
      </c>
      <c r="B8" s="74" t="s">
        <v>51</v>
      </c>
      <c r="C8" s="75"/>
      <c r="D8" s="75"/>
      <c r="E8" s="75"/>
      <c r="F8" s="75"/>
      <c r="G8" s="75"/>
      <c r="H8" s="75"/>
      <c r="I8" s="75"/>
      <c r="J8" s="76"/>
    </row>
    <row r="9" spans="1:10" ht="15" customHeight="1" x14ac:dyDescent="0.25">
      <c r="A9" s="20" t="s">
        <v>35</v>
      </c>
      <c r="B9" s="74" t="s">
        <v>52</v>
      </c>
      <c r="C9" s="75"/>
      <c r="D9" s="75"/>
      <c r="E9" s="75"/>
      <c r="F9" s="75"/>
      <c r="G9" s="75"/>
      <c r="H9" s="75"/>
      <c r="I9" s="75"/>
      <c r="J9" s="76"/>
    </row>
    <row r="10" spans="1:10" x14ac:dyDescent="0.25">
      <c r="A10" s="20" t="s">
        <v>36</v>
      </c>
      <c r="B10" s="74" t="s">
        <v>53</v>
      </c>
      <c r="C10" s="75"/>
      <c r="D10" s="75"/>
      <c r="E10" s="75"/>
      <c r="F10" s="75"/>
      <c r="G10" s="75"/>
      <c r="H10" s="75"/>
      <c r="I10" s="75"/>
      <c r="J10" s="76"/>
    </row>
    <row r="11" spans="1:10" ht="56.25" customHeight="1" x14ac:dyDescent="0.25">
      <c r="A11" s="3" t="s">
        <v>7</v>
      </c>
      <c r="B11" s="77" t="s">
        <v>54</v>
      </c>
      <c r="C11" s="77"/>
      <c r="D11" s="77"/>
      <c r="E11" s="77"/>
      <c r="F11" s="77"/>
      <c r="G11" s="77"/>
      <c r="H11" s="77"/>
      <c r="I11" s="77"/>
      <c r="J11" s="78"/>
    </row>
    <row r="12" spans="1:10" ht="32.25" customHeight="1" x14ac:dyDescent="0.25">
      <c r="A12" s="3" t="s">
        <v>8</v>
      </c>
      <c r="B12" s="77" t="s">
        <v>55</v>
      </c>
      <c r="C12" s="77"/>
      <c r="D12" s="77"/>
      <c r="E12" s="77"/>
      <c r="F12" s="77"/>
      <c r="G12" s="77"/>
      <c r="H12" s="77"/>
      <c r="I12" s="77"/>
      <c r="J12" s="78"/>
    </row>
    <row r="13" spans="1:10" ht="15.75" x14ac:dyDescent="0.25">
      <c r="A13" s="64" t="s">
        <v>9</v>
      </c>
      <c r="B13" s="65"/>
      <c r="C13" s="65"/>
      <c r="D13" s="65"/>
      <c r="E13" s="65"/>
      <c r="F13" s="65"/>
      <c r="G13" s="65"/>
      <c r="H13" s="65"/>
      <c r="I13" s="65"/>
      <c r="J13" s="66"/>
    </row>
    <row r="14" spans="1:10" ht="27.75" customHeight="1" x14ac:dyDescent="0.25">
      <c r="A14" s="3" t="s">
        <v>10</v>
      </c>
      <c r="B14" s="21">
        <v>2</v>
      </c>
      <c r="C14" s="113" t="str">
        <f>IFERROR(VLOOKUP(B14,'[1]Validacion datos'!A2:B5,2,FALSE),"")</f>
        <v>DESARROLLO SOCIAL</v>
      </c>
      <c r="D14" s="113"/>
      <c r="E14" s="113"/>
      <c r="F14" s="113"/>
      <c r="G14" s="113"/>
      <c r="H14" s="113"/>
      <c r="I14" s="113"/>
      <c r="J14" s="113"/>
    </row>
    <row r="15" spans="1:10" ht="26.25" customHeight="1" x14ac:dyDescent="0.25">
      <c r="A15" s="3" t="s">
        <v>11</v>
      </c>
      <c r="B15" s="6">
        <v>2.5</v>
      </c>
      <c r="C15" s="113" t="str">
        <f>IFERROR(VLOOKUP(B15,'[1]Validacion datos'!A8:B26,2,FALSE),"")</f>
        <v>Vivienda digna en entornos saludables</v>
      </c>
      <c r="D15" s="113"/>
      <c r="E15" s="113"/>
      <c r="F15" s="113"/>
      <c r="G15" s="113"/>
      <c r="H15" s="113"/>
      <c r="I15" s="113"/>
      <c r="J15" s="113"/>
    </row>
    <row r="16" spans="1:10" x14ac:dyDescent="0.25">
      <c r="A16" s="3" t="s">
        <v>12</v>
      </c>
      <c r="B16" s="7" t="s">
        <v>56</v>
      </c>
      <c r="C16" s="117" t="str">
        <f>IFERROR(VLOOKUP(B16,'[1]Validacion datos'!D8:E64,2,FALSE),"")</f>
        <v>Garantizar el acceso universal a servicios de agua potable y saneamiento, provistos con calidad y eficiencia</v>
      </c>
      <c r="D16" s="117"/>
      <c r="E16" s="117"/>
      <c r="F16" s="117"/>
      <c r="G16" s="117"/>
      <c r="H16" s="117"/>
      <c r="I16" s="117"/>
      <c r="J16" s="117"/>
    </row>
    <row r="17" spans="1:12" ht="15.75" x14ac:dyDescent="0.25">
      <c r="A17" s="64" t="s">
        <v>13</v>
      </c>
      <c r="B17" s="65"/>
      <c r="C17" s="65"/>
      <c r="D17" s="65"/>
      <c r="E17" s="65"/>
      <c r="F17" s="65"/>
      <c r="G17" s="65"/>
      <c r="H17" s="65"/>
      <c r="I17" s="65"/>
      <c r="J17" s="66"/>
    </row>
    <row r="18" spans="1:12" ht="29.25" customHeight="1" x14ac:dyDescent="0.25">
      <c r="A18" s="3" t="s">
        <v>14</v>
      </c>
      <c r="B18" s="77" t="s">
        <v>61</v>
      </c>
      <c r="C18" s="77"/>
      <c r="D18" s="77"/>
      <c r="E18" s="77"/>
      <c r="F18" s="77"/>
      <c r="G18" s="77"/>
      <c r="H18" s="77"/>
      <c r="I18" s="77"/>
      <c r="J18" s="78"/>
    </row>
    <row r="19" spans="1:12" ht="33" customHeight="1" x14ac:dyDescent="0.25">
      <c r="A19" s="8" t="s">
        <v>15</v>
      </c>
      <c r="B19" s="77" t="s">
        <v>91</v>
      </c>
      <c r="C19" s="77"/>
      <c r="D19" s="77"/>
      <c r="E19" s="77"/>
      <c r="F19" s="77"/>
      <c r="G19" s="77"/>
      <c r="H19" s="77"/>
      <c r="I19" s="77"/>
      <c r="J19" s="78"/>
    </row>
    <row r="20" spans="1:12" ht="34.5" customHeight="1" x14ac:dyDescent="0.25">
      <c r="A20" s="8" t="s">
        <v>16</v>
      </c>
      <c r="B20" s="82" t="s">
        <v>92</v>
      </c>
      <c r="C20" s="82"/>
      <c r="D20" s="82"/>
      <c r="E20" s="82"/>
      <c r="F20" s="82"/>
      <c r="G20" s="82"/>
      <c r="H20" s="82"/>
      <c r="I20" s="82"/>
      <c r="J20" s="83"/>
    </row>
    <row r="21" spans="1:12" x14ac:dyDescent="0.25">
      <c r="A21" s="8" t="s">
        <v>37</v>
      </c>
      <c r="B21" s="77" t="s">
        <v>93</v>
      </c>
      <c r="C21" s="77"/>
      <c r="D21" s="77"/>
      <c r="E21" s="77"/>
      <c r="F21" s="77"/>
      <c r="G21" s="77"/>
      <c r="H21" s="77"/>
      <c r="I21" s="77"/>
      <c r="J21" s="78"/>
    </row>
    <row r="22" spans="1:12" ht="15.75" x14ac:dyDescent="0.25">
      <c r="A22" s="64" t="s">
        <v>17</v>
      </c>
      <c r="B22" s="65"/>
      <c r="C22" s="65"/>
      <c r="D22" s="65"/>
      <c r="E22" s="65"/>
      <c r="F22" s="65"/>
      <c r="G22" s="65"/>
      <c r="H22" s="65"/>
      <c r="I22" s="65"/>
      <c r="J22" s="66"/>
    </row>
    <row r="23" spans="1:12" ht="15.75" x14ac:dyDescent="0.25">
      <c r="A23" s="79" t="s">
        <v>18</v>
      </c>
      <c r="B23" s="80"/>
      <c r="C23" s="80"/>
      <c r="D23" s="80"/>
      <c r="E23" s="80"/>
      <c r="F23" s="80"/>
      <c r="G23" s="80"/>
      <c r="H23" s="80"/>
      <c r="I23" s="80"/>
      <c r="J23" s="81"/>
    </row>
    <row r="24" spans="1:12" ht="15" customHeight="1" x14ac:dyDescent="0.25">
      <c r="A24" s="118" t="s">
        <v>19</v>
      </c>
      <c r="B24" s="91"/>
      <c r="C24" s="88" t="s">
        <v>20</v>
      </c>
      <c r="D24" s="90"/>
      <c r="E24" s="90"/>
      <c r="F24" s="90" t="s">
        <v>21</v>
      </c>
      <c r="G24" s="90"/>
      <c r="H24" s="91"/>
      <c r="I24" s="88" t="s">
        <v>22</v>
      </c>
      <c r="J24" s="89"/>
    </row>
    <row r="25" spans="1:12" x14ac:dyDescent="0.25">
      <c r="A25" s="84">
        <v>601296153</v>
      </c>
      <c r="B25" s="85"/>
      <c r="C25" s="95">
        <v>601296153</v>
      </c>
      <c r="D25" s="96"/>
      <c r="E25" s="97"/>
      <c r="F25" s="95">
        <v>62421707.030000001</v>
      </c>
      <c r="G25" s="96"/>
      <c r="H25" s="97"/>
      <c r="I25" s="86">
        <f>IF(F25&gt;0,F25/C25,0)</f>
        <v>0.10381191816805121</v>
      </c>
      <c r="J25" s="87"/>
    </row>
    <row r="26" spans="1:12" ht="15.75" x14ac:dyDescent="0.25">
      <c r="A26" s="79" t="s">
        <v>23</v>
      </c>
      <c r="B26" s="80"/>
      <c r="C26" s="80"/>
      <c r="D26" s="80"/>
      <c r="E26" s="80"/>
      <c r="F26" s="80"/>
      <c r="G26" s="80"/>
      <c r="H26" s="80"/>
      <c r="I26" s="80"/>
      <c r="J26" s="81"/>
    </row>
    <row r="27" spans="1:12" x14ac:dyDescent="0.25">
      <c r="A27" s="4"/>
      <c r="B27"/>
      <c r="C27" s="92" t="s">
        <v>49</v>
      </c>
      <c r="D27" s="93"/>
      <c r="E27" s="92" t="s">
        <v>47</v>
      </c>
      <c r="F27" s="93"/>
      <c r="G27" s="92" t="s">
        <v>48</v>
      </c>
      <c r="H27" s="92"/>
      <c r="I27" s="92" t="s">
        <v>24</v>
      </c>
      <c r="J27" s="94"/>
      <c r="K27" s="52">
        <v>33423788.440000001</v>
      </c>
      <c r="L27" t="s">
        <v>100</v>
      </c>
    </row>
    <row r="28" spans="1:12" ht="38.25" x14ac:dyDescent="0.25">
      <c r="A28" s="9" t="s">
        <v>25</v>
      </c>
      <c r="B28" s="10" t="s">
        <v>26</v>
      </c>
      <c r="C28" s="10" t="s">
        <v>38</v>
      </c>
      <c r="D28" s="10" t="s">
        <v>39</v>
      </c>
      <c r="E28" s="10" t="s">
        <v>41</v>
      </c>
      <c r="F28" s="10" t="s">
        <v>42</v>
      </c>
      <c r="G28" s="10" t="s">
        <v>43</v>
      </c>
      <c r="H28" s="10" t="s">
        <v>44</v>
      </c>
      <c r="I28" s="10" t="s">
        <v>45</v>
      </c>
      <c r="J28" s="11" t="s">
        <v>46</v>
      </c>
    </row>
    <row r="29" spans="1:12" ht="63" customHeight="1" x14ac:dyDescent="0.25">
      <c r="A29" s="12" t="s">
        <v>79</v>
      </c>
      <c r="B29" s="33" t="s">
        <v>69</v>
      </c>
      <c r="C29" s="40">
        <v>448000</v>
      </c>
      <c r="D29" s="13">
        <v>601296153</v>
      </c>
      <c r="E29" s="13">
        <v>425000</v>
      </c>
      <c r="F29" s="13">
        <v>150324038.25</v>
      </c>
      <c r="G29" s="56">
        <v>416125</v>
      </c>
      <c r="H29" s="13">
        <v>28997918.59</v>
      </c>
      <c r="I29" s="14">
        <f>IF(G29&gt;0,G29/E29,0)</f>
        <v>0.97911764705882354</v>
      </c>
      <c r="J29" s="36">
        <f>IF(H29&gt;0,H29/F29,0)</f>
        <v>0.19290273816203843</v>
      </c>
      <c r="L29" s="41" t="s">
        <v>82</v>
      </c>
    </row>
    <row r="30" spans="1:12" ht="15.75" x14ac:dyDescent="0.25">
      <c r="A30" s="64" t="s">
        <v>27</v>
      </c>
      <c r="B30" s="65"/>
      <c r="C30" s="65"/>
      <c r="D30" s="65"/>
      <c r="E30" s="65"/>
      <c r="F30" s="65"/>
      <c r="G30" s="65"/>
      <c r="H30" s="65"/>
      <c r="I30" s="65"/>
      <c r="J30" s="66"/>
    </row>
    <row r="31" spans="1:12" ht="15.75" x14ac:dyDescent="0.25">
      <c r="A31" s="79" t="s">
        <v>28</v>
      </c>
      <c r="B31" s="80"/>
      <c r="C31" s="80"/>
      <c r="D31" s="80"/>
      <c r="E31" s="80"/>
      <c r="F31" s="80"/>
      <c r="G31" s="80"/>
      <c r="H31" s="80"/>
      <c r="I31" s="80"/>
      <c r="J31" s="81"/>
    </row>
    <row r="32" spans="1:12" x14ac:dyDescent="0.25">
      <c r="A32" s="16" t="s">
        <v>29</v>
      </c>
      <c r="B32" s="82" t="s">
        <v>94</v>
      </c>
      <c r="C32" s="82"/>
      <c r="D32" s="82"/>
      <c r="E32" s="82"/>
      <c r="F32" s="82"/>
      <c r="G32" s="82"/>
      <c r="H32" s="82"/>
      <c r="I32" s="82"/>
      <c r="J32" s="83"/>
    </row>
    <row r="33" spans="1:13" x14ac:dyDescent="0.25">
      <c r="A33" s="16" t="s">
        <v>30</v>
      </c>
      <c r="B33" s="77" t="s">
        <v>70</v>
      </c>
      <c r="C33" s="77"/>
      <c r="D33" s="77"/>
      <c r="E33" s="77"/>
      <c r="F33" s="77"/>
      <c r="G33" s="77"/>
      <c r="H33" s="77"/>
      <c r="I33" s="77"/>
      <c r="J33" s="78"/>
    </row>
    <row r="34" spans="1:13" ht="78.75" customHeight="1" x14ac:dyDescent="0.25">
      <c r="A34" s="16" t="s">
        <v>31</v>
      </c>
      <c r="B34" s="82" t="s">
        <v>107</v>
      </c>
      <c r="C34" s="82"/>
      <c r="D34" s="82"/>
      <c r="E34" s="82"/>
      <c r="F34" s="82"/>
      <c r="G34" s="82"/>
      <c r="H34" s="82"/>
      <c r="I34" s="82"/>
      <c r="J34" s="83"/>
      <c r="K34" s="38" cm="1">
        <f t="array" ref="K34">+Tabla134[Física 
(E)]-Tabla134[Física
(C)]</f>
        <v>-8875</v>
      </c>
      <c r="L34" s="34" cm="1">
        <f t="array" ref="L34">+Tabla134[Física 
(E)]-413724</f>
        <v>2401</v>
      </c>
    </row>
    <row r="35" spans="1:13" ht="30" x14ac:dyDescent="0.25">
      <c r="A35" s="16" t="s">
        <v>32</v>
      </c>
      <c r="B35" s="77" t="s">
        <v>89</v>
      </c>
      <c r="C35" s="77"/>
      <c r="D35" s="77"/>
      <c r="E35" s="77"/>
      <c r="F35" s="77"/>
      <c r="G35" s="77"/>
      <c r="H35" s="77"/>
      <c r="I35" s="77"/>
      <c r="J35" s="78"/>
      <c r="L35" cm="1">
        <f t="array" ref="L35">+Tabla134[Física 
(E)]-415177</f>
        <v>948</v>
      </c>
      <c r="M35">
        <f>+L35+1453</f>
        <v>2401</v>
      </c>
    </row>
    <row r="36" spans="1:13" ht="15.75" x14ac:dyDescent="0.25">
      <c r="A36" s="64" t="s">
        <v>33</v>
      </c>
      <c r="B36" s="65"/>
      <c r="C36" s="65"/>
      <c r="D36" s="65"/>
      <c r="E36" s="65"/>
      <c r="F36" s="65"/>
      <c r="G36" s="65"/>
      <c r="H36" s="65"/>
      <c r="I36" s="65"/>
      <c r="J36" s="66"/>
    </row>
    <row r="37" spans="1:13" ht="15.75" x14ac:dyDescent="0.25">
      <c r="A37" s="67" t="s">
        <v>34</v>
      </c>
      <c r="B37" s="68"/>
      <c r="C37" s="68"/>
      <c r="D37" s="68"/>
      <c r="E37" s="68"/>
      <c r="F37" s="68"/>
      <c r="G37" s="68"/>
      <c r="H37" s="68"/>
      <c r="I37" s="68"/>
      <c r="J37" s="69"/>
    </row>
    <row r="38" spans="1:13" ht="10.5" customHeight="1" x14ac:dyDescent="0.25">
      <c r="A38" s="119"/>
      <c r="B38" s="120"/>
      <c r="C38" s="120"/>
      <c r="D38" s="120"/>
      <c r="E38" s="120"/>
      <c r="F38" s="120"/>
      <c r="G38" s="120"/>
      <c r="H38" s="120"/>
      <c r="I38" s="120"/>
      <c r="J38" s="121"/>
    </row>
    <row r="39" spans="1:13" hidden="1" x14ac:dyDescent="0.25">
      <c r="A39" s="22"/>
      <c r="B39" s="22"/>
      <c r="C39" s="22"/>
      <c r="D39" s="22"/>
      <c r="E39" s="22"/>
      <c r="F39" s="22"/>
      <c r="G39" s="22"/>
      <c r="H39" s="22"/>
      <c r="I39" s="22"/>
      <c r="J39" s="22"/>
    </row>
    <row r="40" spans="1:13" ht="30.75" customHeight="1" x14ac:dyDescent="0.25">
      <c r="A40" s="73" t="s">
        <v>40</v>
      </c>
      <c r="B40" s="73"/>
      <c r="C40" s="73"/>
      <c r="D40" s="73"/>
      <c r="E40" s="73"/>
      <c r="F40" s="73"/>
      <c r="G40" s="73"/>
      <c r="H40" s="73"/>
      <c r="I40" s="73"/>
      <c r="J40" s="73"/>
    </row>
    <row r="41" spans="1:13" ht="17.25" customHeight="1" x14ac:dyDescent="0.25">
      <c r="A41" s="57" t="s">
        <v>102</v>
      </c>
      <c r="B41" s="58">
        <f>+A25</f>
        <v>601296153</v>
      </c>
    </row>
    <row r="42" spans="1:13" ht="12.75" customHeight="1" thickBot="1" x14ac:dyDescent="0.3">
      <c r="A42" s="57" t="s">
        <v>103</v>
      </c>
      <c r="B42" s="58">
        <f>+C21</f>
        <v>0</v>
      </c>
      <c r="G42" s="111"/>
      <c r="H42" s="111"/>
      <c r="I42" s="111"/>
      <c r="J42" s="111"/>
      <c r="K42" s="44">
        <v>413724</v>
      </c>
      <c r="L42" s="44">
        <v>415177</v>
      </c>
    </row>
    <row r="43" spans="1:13" x14ac:dyDescent="0.25">
      <c r="A43" s="57" t="s">
        <v>104</v>
      </c>
      <c r="B43" s="58">
        <f>+F25</f>
        <v>62421707.030000001</v>
      </c>
      <c r="G43" s="112" t="s">
        <v>105</v>
      </c>
      <c r="H43" s="112"/>
      <c r="I43" s="112"/>
      <c r="J43" s="112"/>
    </row>
    <row r="44" spans="1:13" x14ac:dyDescent="0.25">
      <c r="G44" s="112" t="s">
        <v>106</v>
      </c>
      <c r="H44" s="112"/>
      <c r="I44" s="112"/>
      <c r="J44" s="112"/>
    </row>
  </sheetData>
  <mergeCells count="51">
    <mergeCell ref="G42:J42"/>
    <mergeCell ref="G43:J43"/>
    <mergeCell ref="G44:J44"/>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0:J30"/>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A37:J37"/>
    <mergeCell ref="A38:J38"/>
    <mergeCell ref="A40:J40"/>
    <mergeCell ref="A31:J31"/>
    <mergeCell ref="B32:J32"/>
    <mergeCell ref="B33:J33"/>
    <mergeCell ref="B34:J34"/>
    <mergeCell ref="B35:J35"/>
    <mergeCell ref="A36:J36"/>
  </mergeCells>
  <dataValidations count="16">
    <dataValidation allowBlank="1" showInputMessage="1" showErrorMessage="1" prompt="Monto ejecutado en el trimestre" sqref="H28:H29" xr:uid="{7F22632E-6BB1-4388-80CF-18C681D43A06}"/>
    <dataValidation allowBlank="1" showInputMessage="1" showErrorMessage="1" prompt="Meta alcanzada en el trimestre" sqref="G28:G29" xr:uid="{FBE0F0A0-C9F1-46D1-B77E-CE73B5DB741C}"/>
    <dataValidation allowBlank="1" showInputMessage="1" showErrorMessage="1" prompt="Monto presupuestado para el producto" sqref="D28:D29 E29:F29 F28 B41:B42" xr:uid="{661DBA64-9914-4ACC-88F3-B3FC2BE0F23B}"/>
    <dataValidation allowBlank="1" showInputMessage="1" showErrorMessage="1" prompt="Meta anual del indicador" sqref="C28:C29 E28" xr:uid="{CC6A7AAA-2A34-47A3-AD79-7818FC8D26D8}"/>
    <dataValidation allowBlank="1" showInputMessage="1" showErrorMessage="1" prompt="Nombre del indicador" sqref="B28:B29" xr:uid="{A12FEF93-6026-4B9C-BE42-F22D899D68A5}"/>
    <dataValidation allowBlank="1" showInputMessage="1" showErrorMessage="1" prompt="Nombre de cada producto" sqref="A28:A29" xr:uid="{A3AF5AAA-2894-41CC-9545-6D2F1F5D9F94}"/>
    <dataValidation allowBlank="1" showInputMessage="1" showErrorMessage="1" prompt="¿En qué consiste el programa?" sqref="B19:J19" xr:uid="{47A99E24-4D03-435A-87A3-AFB66765B0BB}"/>
    <dataValidation allowBlank="1" showInputMessage="1" showErrorMessage="1" prompt="Presupuesto del programa" sqref="A25:C25 F25" xr:uid="{83A39D53-FA1B-455E-BDF4-D92F949FC351}"/>
    <dataValidation allowBlank="1" showInputMessage="1" showErrorMessage="1" prompt="Oportunidades de mejora identificadas" sqref="A38:J39" xr:uid="{0C19BC4D-BB4B-4792-92B9-9F9FF135D419}"/>
    <dataValidation allowBlank="1" showInputMessage="1" showErrorMessage="1" prompt="De existir desvío, explicar razones." sqref="B35:J35" xr:uid="{FC15AF16-0355-42D2-859E-6AF9303AA700}"/>
    <dataValidation allowBlank="1" showInputMessage="1" showErrorMessage="1" prompt="1. Describir lo plasmado en el presupuesto_x000a_2. Describir lo alcanzado en términos financieros y de producción " sqref="B34:J34" xr:uid="{4DC935DB-01B5-4D8A-853F-3E6B29732AD0}"/>
    <dataValidation allowBlank="1" showInputMessage="1" showErrorMessage="1" prompt="¿En qué consiste el producto? su objetivo" sqref="B33:J33" xr:uid="{9FB1BE52-D627-4057-99EA-1CAC03BAA8D6}"/>
    <dataValidation allowBlank="1" showInputMessage="1" showErrorMessage="1" prompt="Nombre del producto" sqref="B32:J32" xr:uid="{9BACFE82-D546-4647-8D14-339AD0B3E001}"/>
    <dataValidation allowBlank="1" showInputMessage="1" showErrorMessage="1" prompt="¿A quién va dirigido el programa?, ¿qué característica tiene esta población que requiere ser beneficiada?" sqref="B20:J20" xr:uid="{31345D01-336E-45D1-89C3-B5F4E87CB486}"/>
    <dataValidation allowBlank="1" showInputMessage="1" prompt="Nombre del capítulo" sqref="B8:J10" xr:uid="{80D6CCA4-2213-4074-B6C4-A24F74ECDDE1}"/>
    <dataValidation allowBlank="1" sqref="A8" xr:uid="{17A7D1C9-7A78-44C4-AA43-6F2AA4B493E8}"/>
  </dataValidations>
  <pageMargins left="0.25" right="0.25" top="0.75" bottom="0.75" header="0.3" footer="0.3"/>
  <pageSetup scale="71" fitToHeight="0" orientation="portrait"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78A5-F3E2-406F-BA83-5E0F35AB3771}">
  <dimension ref="A1"/>
  <sheetViews>
    <sheetView workbookViewId="0">
      <selection activeCell="J30" sqref="J30"/>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Portada</vt:lpstr>
      <vt:lpstr>Sub-port 1</vt:lpstr>
      <vt:lpstr>Programa 11</vt:lpstr>
      <vt:lpstr>Sub-port 2</vt:lpstr>
      <vt:lpstr>Programa 12</vt:lpstr>
      <vt:lpstr>Sub-port 3</vt:lpstr>
      <vt:lpstr>Programa 13</vt:lpstr>
      <vt:lpstr>Hoja1</vt:lpstr>
      <vt:lpstr>Portada!Área_de_impresión</vt:lpstr>
      <vt:lpstr>'Programa 11'!Área_de_impresión</vt:lpstr>
      <vt:lpstr>'Programa 12'!Área_de_impresión</vt:lpstr>
      <vt:lpstr>'Programa 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Sergio M. Polanco Albuerne</cp:lastModifiedBy>
  <cp:lastPrinted>2023-07-11T13:02:00Z</cp:lastPrinted>
  <dcterms:created xsi:type="dcterms:W3CDTF">2021-03-22T15:50:10Z</dcterms:created>
  <dcterms:modified xsi:type="dcterms:W3CDTF">2023-07-14T22:39:24Z</dcterms:modified>
</cp:coreProperties>
</file>