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Users\Rosa.Pena\Desktop\AÑO 2023\trimestre fisico financiero  2023\corregido 2do trimestre y semestre\"/>
    </mc:Choice>
  </mc:AlternateContent>
  <xr:revisionPtr revIDLastSave="0" documentId="8_{897B6A87-1326-48C5-9E18-DFAF042B6DEC}" xr6:coauthVersionLast="47" xr6:coauthVersionMax="47" xr10:uidLastSave="{00000000-0000-0000-0000-000000000000}"/>
  <bookViews>
    <workbookView xWindow="28680" yWindow="-120" windowWidth="29040" windowHeight="17520" tabRatio="569" firstSheet="1" activeTab="6" xr2:uid="{4338FEAE-DB8E-4C02-BE6D-DDC1311F061E}"/>
  </bookViews>
  <sheets>
    <sheet name="Portada" sheetId="9" r:id="rId1"/>
    <sheet name="Sub-port 1" sheetId="5" r:id="rId2"/>
    <sheet name="Programa 11" sheetId="1" r:id="rId3"/>
    <sheet name="Sub-port 2" sheetId="7" r:id="rId4"/>
    <sheet name="Programa 12" sheetId="2" r:id="rId5"/>
    <sheet name="Sub-port 3" sheetId="8" r:id="rId6"/>
    <sheet name="Programa 13" sheetId="3" r:id="rId7"/>
    <sheet name="Hoja1" sheetId="10" r:id="rId8"/>
  </sheets>
  <externalReferences>
    <externalReference r:id="rId9"/>
  </externalReferences>
  <definedNames>
    <definedName name="_xlnm.Print_Area" localSheetId="0">Portada!$A$1:$M$45</definedName>
    <definedName name="_xlnm.Print_Area" localSheetId="2">'Programa 11'!$A$1:$J$53</definedName>
    <definedName name="_xlnm.Print_Area" localSheetId="4">'Programa 12'!$A$1:$J$54</definedName>
    <definedName name="_xlnm.Print_Area" localSheetId="6">'Programa 13'!$A$1:$J$50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6" i="2" l="1"/>
  <c r="I25" i="3" l="1"/>
  <c r="J29" i="3"/>
  <c r="J30" i="2"/>
  <c r="J29" i="2"/>
  <c r="B45" i="1"/>
  <c r="J29" i="1"/>
  <c r="B42" i="3"/>
  <c r="I25" i="1" l="1"/>
  <c r="F25" i="3" l="1" a="1"/>
  <c r="F25" i="3" s="1"/>
  <c r="F25" i="2"/>
  <c r="F25" i="1" l="1"/>
  <c r="K29" i="3"/>
  <c r="H29" i="1" l="1"/>
  <c r="K33" i="3" a="1"/>
  <c r="K33" i="3" s="1"/>
  <c r="P31" i="2"/>
  <c r="O31" i="2"/>
  <c r="N31" i="2"/>
  <c r="M31" i="2"/>
  <c r="I29" i="3" l="1"/>
  <c r="C25" i="1"/>
  <c r="C25" i="3" a="1"/>
  <c r="C25" i="3" s="1"/>
  <c r="C25" i="2"/>
  <c r="K30" i="3" l="1" a="1"/>
  <c r="K30" i="3" s="1"/>
  <c r="E29" i="2" l="1"/>
  <c r="I29" i="2" s="1"/>
  <c r="E29" i="1"/>
  <c r="I29" i="1" s="1"/>
  <c r="B43" i="3"/>
  <c r="B41" i="3"/>
  <c r="B47" i="2"/>
  <c r="B44" i="1"/>
  <c r="B43" i="1"/>
  <c r="D3" i="2" l="1"/>
  <c r="I31" i="1"/>
  <c r="J31" i="1"/>
  <c r="I30" i="1"/>
  <c r="J30" i="1"/>
  <c r="E30" i="2" l="1"/>
  <c r="I30" i="2" s="1"/>
  <c r="A25" i="2"/>
  <c r="B45" i="2" s="1"/>
  <c r="I25" i="2" l="1"/>
  <c r="C16" i="3"/>
  <c r="C15" i="3"/>
  <c r="C14" i="3"/>
  <c r="C16" i="2"/>
  <c r="C15" i="2"/>
  <c r="C14" i="2"/>
  <c r="C16" i="1" l="1"/>
  <c r="C15" i="1"/>
  <c r="C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tc={7FC0F226-A235-45A9-B026-DE307D252348}</author>
    <author>tc={14FAACB0-C71A-4600-A224-CA7816D65B75}</author>
  </authors>
  <commentList>
    <comment ref="F29" authorId="0" shapeId="0" xr:uid="{7FC0F226-A235-45A9-B026-DE307D252348}">
      <text>
        <t>[Comentario encadenado]
Su versión de Excel le permite leer este comentario encadenado; sin embargo, las ediciones que se apliquen se quitarán si el archivo se abre en una versión más reciente de Excel. Más información: https://go.microsoft.com/fwlink/?linkid=870924
Comentario:
    Si se modifica el presupuesto anual la programación financiera trimestral también</t>
      </text>
    </comment>
    <comment ref="H29" authorId="1" shapeId="0" xr:uid="{14FAACB0-C71A-4600-A224-CA7816D65B75}">
      <text>
        <t>[Comentario encadenado]
Su versión de Excel le permite leer este comentario encadenado; sin embargo, las ediciones que se apliquen se quitarán si el archivo se abre en una versión más reciente de Excel. Más información: https://go.microsoft.com/fwlink/?linkid=870924
Comentario:
    El valor ejecutado es 1,689,255,185.60
Respuesta:
    Verificar informe de ejecución generado del sigef.</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tc={78F1AA73-DA37-406A-9C1E-145D3CDA1247}</author>
    <author>tc={80AE610D-5709-4001-A459-63779B30CC0B}</author>
    <author>tc={8F7A2B29-9F43-4639-947A-F1E91598BDCF}</author>
    <author>tc={801B07D9-9CC5-4E2D-92C4-77E2B3E366DF}</author>
    <author>tc={E85D6134-8072-4E51-9E2C-9514CC1B3704}</author>
    <author>tc={F4FA79C9-FC2B-4185-9EED-B38D8BAD2DD2}</author>
    <author>tc={B3A3B1B9-64AB-42E9-8A22-6F047AD4BAD9}</author>
  </authors>
  <commentList>
    <comment ref="C25" authorId="0" shapeId="0" xr:uid="{78F1AA73-DA37-406A-9C1E-145D3CDA1247}">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diferente 3,964,252,415.92</t>
      </text>
    </comment>
    <comment ref="D29" authorId="1" shapeId="0" xr:uid="{80AE610D-5709-4001-A459-63779B30CC0B}">
      <text>
        <t>[Comentario encadenado]
Su versión de Excel le permite leer este comentario encadenado; sin embargo, las ediciones que se apliquen se quitarán si el archivo se abre en una versión más reciente de Excel. Más información: https://go.microsoft.com/fwlink/?linkid=870924
Comentario:
    El presupuesto vigente es 1,304,414,711.31</t>
      </text>
    </comment>
    <comment ref="D30" authorId="2" shapeId="0" xr:uid="{8F7A2B29-9F43-4639-947A-F1E91598BDCF}">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es 2,659,837,704.61
Respuesta:
    Revisar, se actualizo conforme al reporte generado del sigef, al 31de diciembre 2023</t>
      </text>
    </comment>
    <comment ref="G30" authorId="3" shapeId="0" xr:uid="{801B07D9-9CC5-4E2D-92C4-77E2B3E366DF}">
      <text>
        <t>[Comentario encadenado]
Su versión de Excel le permite leer este comentario encadenado; sin embargo, las ediciones que se apliquen se quitarán si el archivo se abre en una versión más reciente de Excel. Más información: https://go.microsoft.com/fwlink/?linkid=870924
Comentario:
    Contiene tratamiento de la Zurza</t>
      </text>
    </comment>
    <comment ref="H30" authorId="4" shapeId="0" xr:uid="{E85D6134-8072-4E51-9E2C-9514CC1B3704}">
      <text>
        <t>[Comentario encadenado]
Su versión de Excel le permite leer este comentario encadenado; sin embargo, las ediciones que se apliquen se quitarán si el archivo se abre en una versión más reciente de Excel. Más información: https://go.microsoft.com/fwlink/?linkid=870924
Comentario:
    El valor es 714,563,390.06</t>
      </text>
    </comment>
    <comment ref="B35" authorId="5" shapeId="0" xr:uid="{F4FA79C9-FC2B-4185-9EED-B38D8BAD2DD2}">
      <text>
        <t>[Comentario encadenado]
Su versión de Excel le permite leer este comentario encadenado; sin embargo, las ediciones que se apliquen se quitarán si el archivo se abre en una versión más reciente de Excel. Más información: https://go.microsoft.com/fwlink/?linkid=870924
Comentario:
    Viviendas a septiembre 2023 debido a ultimo dato con certeza antes de la salida de ACEA</t>
      </text>
    </comment>
    <comment ref="B39" authorId="6" shapeId="0" xr:uid="{B3A3B1B9-64AB-42E9-8A22-6F047AD4BAD9}">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datos con los cambios de las estadisticas al cierre del año
Respuesta:
    corregido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tc={EC6BF945-8181-425D-857E-789BB0B459C5}</author>
    <author>tc={9239CDFF-D7D2-4E89-AA97-5EF4BB96C4CE}</author>
    <author>tc={0482D5AB-A061-4E44-AAE9-8B68B1A4F523}</author>
  </authors>
  <commentList>
    <comment ref="F25" authorId="0" shapeId="0" xr:uid="{EC6BF945-8181-425D-857E-789BB0B459C5}">
      <text>
        <t>[Comentario encadenado]
Su versión de Excel le permite leer este comentario encadenado; sin embargo, las ediciones que se apliquen se quitarán si el archivo se abre en una versión más reciente de Excel. Más información: https://go.microsoft.com/fwlink/?linkid=870924
Comentario:
    El total ejecutado es de RD$333,706,808.38</t>
      </text>
    </comment>
    <comment ref="G29" authorId="1" shapeId="0" xr:uid="{9239CDFF-D7D2-4E89-AA97-5EF4BB96C4CE}">
      <text>
        <t>[Comentario encadenado]
Su versión de Excel le permite leer este comentario encadenado; sin embargo, las ediciones que se apliquen se quitarán si el archivo se abre en una versión más reciente de Excel. Más información: https://go.microsoft.com/fwlink/?linkid=870924
Comentario:
    Según informe estadísticos al mes de septiembre la incorporación de clientes fue de 417,518 a diferencia del informe octubre diciembre donde solo se registraron 409,657 esto daría una disminución de 4,067 al cierre del año
Respuesta:
    Corregir este dato conforme a las correcciones que tiene el informe</t>
      </text>
    </comment>
    <comment ref="H29" authorId="2" shapeId="0" xr:uid="{0482D5AB-A061-4E44-AAE9-8B68B1A4F523}">
      <text>
        <t>[Comentario encadenado]
Su versión de Excel le permite leer este comentario encadenado; sin embargo, las ediciones que se apliquen se quitarán si el archivo se abre en una versión más reciente de Excel. Más información: https://go.microsoft.com/fwlink/?linkid=870924
Comentario:
    La ejecución financiera indica 47,705,808.15</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<sst xmlns="http://schemas.openxmlformats.org/spreadsheetml/2006/main" count="269" uniqueCount="121">
  <si>
    <t>Código</t>
  </si>
  <si>
    <t>Documento Relacionado</t>
  </si>
  <si>
    <t>Fecha Versión</t>
  </si>
  <si>
    <t>Versión</t>
  </si>
  <si>
    <t>DEC-FOR013</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</si>
  <si>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</si>
  <si>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</si>
  <si>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</si>
  <si>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</si>
  <si>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</si>
  <si>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</si>
  <si>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</si>
  <si>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</si>
  <si>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</si>
  <si>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</si>
  <si>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</si>
  <si>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</si>
  <si>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</si>
  <si>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</si>
  <si>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</si>
  <si>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</si>
  <si>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</si>
  <si>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</si>
  <si>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</si>
  <si>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</si>
  <si>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</si>
  <si>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</si>
  <si>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</si>
  <si>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</si>
  <si>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</si>
  <si>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</si>
  <si>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</si>
  <si>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</si>
  <si>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</si>
  <si>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</si>
  <si>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</si>
  <si>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</si>
  <si>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</si>
  <si>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</si>
  <si>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</si>
  <si>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r>
      <rPr>
        <b/>
        <sz val="10"/>
        <rFont val="Calibri"/>
        <family val="2"/>
      </rPr>
      <t>Nota:</t>
    </r>
    <r>
      <rPr>
        <sz val="10"/>
        <rFont val="Calibri"/>
        <family val="2"/>
      </rPr>
      <t xml:space="preserve"> Las secciones III, IV, V y VI deben ser repetidas, la misma cantidad de programas sustantivos (codificados desde 11 al 95) que tenga la unidad ejecutora</t>
    </r>
  </si>
  <si>
    <t>Física
(C)</t>
  </si>
  <si>
    <t>Financiera
(D)</t>
  </si>
  <si>
    <t>Física 
(E)</t>
  </si>
  <si>
    <t>Financiera 
 (F)</t>
  </si>
  <si>
    <t>Física 
(%)
 G=E/C</t>
  </si>
  <si>
    <t>Financiero 
(%) 
H=F/D</t>
  </si>
  <si>
    <t>Programación Trimestral</t>
  </si>
  <si>
    <t>Ejecución Trimestral</t>
  </si>
  <si>
    <t xml:space="preserve"> Presupuesto Anual</t>
  </si>
  <si>
    <t>6102</t>
  </si>
  <si>
    <t>00</t>
  </si>
  <si>
    <t>0001</t>
  </si>
  <si>
    <t>Somos una organización del sector público, comprometida con modelar formas de servicios eficientes que contribuyan al mejoramiento de la calidad de vida de la población, de manera oportuna y con criterios de calidad en cada una de nuestras entregas.</t>
  </si>
  <si>
    <t>Ser una referencia nacional en la prestación de servicios oportunos de agua potable y saneamiento, con un horizonte empresarial marcado por la excelencia y la satisfacción plena de sus usuarios.</t>
  </si>
  <si>
    <t>2.5.2</t>
  </si>
  <si>
    <t>Abastecimiento de Agua Potable</t>
  </si>
  <si>
    <t>Saneamiento de las Aguas Residuales</t>
  </si>
  <si>
    <t>En este programa recae la responsabilidad del accionar para el buen funcionamiento del sistema de saneamiento de las aguas residuales y alcantarillado sanitario, realizando los procesos de recolección y conducción de las aguas residuales a través de las redes de alcantarillado sanitario, las cuales son conducidas a la planta de tratamiento.</t>
  </si>
  <si>
    <t>Administración Comercial</t>
  </si>
  <si>
    <t xml:space="preserve">El producto consiste en llevar el agua potable hacías las viviendas dentro de la zona de jurisdicción de la CAASD a través de las redes de distribución </t>
  </si>
  <si>
    <t>m3 agua residuales recolectadas</t>
  </si>
  <si>
    <t>m3 agua residuales tratadas</t>
  </si>
  <si>
    <t>El producto consiste en recolectar las aguas residuales que se generan en las viviendas, para transportarlas de forma segura hacia las estaciones de tratamiento o disposición final de dichas aguas.</t>
  </si>
  <si>
    <t>El producto consiste en eliminar los contaminantes presentes en las aguas residuales recolectadas y disponerla de manera adecuada y segura en el medio ambiente</t>
  </si>
  <si>
    <t>Clientes atendidos</t>
  </si>
  <si>
    <t>El producto consiste en atender las solicitudes de servicios comerciales de todos los ciudadanos clientes que se acerquen a la institución dentro de los tiempos limites establecidos para cada tipo de servicio</t>
  </si>
  <si>
    <t>Incrementada la cobertura de agua potable en zonas urbanas y rurales</t>
  </si>
  <si>
    <t>Incrementada la proporción de aguas residuales tratadas</t>
  </si>
  <si>
    <t>Dirección de Planificación y Desarrollo Institucional</t>
  </si>
  <si>
    <t>PROGRAMA 11</t>
  </si>
  <si>
    <t>PROGRAMA 12</t>
  </si>
  <si>
    <t>PROGRAMA 13</t>
  </si>
  <si>
    <t>7694-Residentes  de los sectores bajo jurisdicción de la CAASD con servicio de recolección de agua residual a través de la red de alcantarillado</t>
  </si>
  <si>
    <t>7695-Residentes  de los sectores bajo jurisdicción de la CAASD con servicio de aguas residuales tratadas y vertidas al medio ambiente conforme a los parámetros establecidos por las normas</t>
  </si>
  <si>
    <t>7696-Residentes  de los sectores bajo jurisdicción de la CAASD con atención a las solicitudes de servicios comerciales, reclamos y denuncias.</t>
  </si>
  <si>
    <r>
      <t>12-05:</t>
    </r>
    <r>
      <rPr>
        <sz val="11"/>
        <color theme="1"/>
        <rFont val="Calibri"/>
        <family val="2"/>
        <scheme val="minor"/>
      </rPr>
      <t xml:space="preserve"> 7,213,023.90 </t>
    </r>
  </si>
  <si>
    <r>
      <t>12-04</t>
    </r>
    <r>
      <rPr>
        <sz val="11"/>
        <color theme="1"/>
        <rFont val="Calibri"/>
        <family val="2"/>
        <scheme val="minor"/>
      </rPr>
      <t>: 32,421,779.71</t>
    </r>
  </si>
  <si>
    <t>28/03/2019</t>
  </si>
  <si>
    <t>Viviendas conectadas al servicio de agua potable</t>
  </si>
  <si>
    <t>Lineamientos para la Ejecución Presupuestaria 2019 de Empresas Publicas no Financieras</t>
  </si>
  <si>
    <t>M3 de agua Facturado</t>
  </si>
  <si>
    <t>M3 de agua potable producida</t>
  </si>
  <si>
    <t>7693-Residentes de los sectores bajo jurisdicción de la CAASD con suministro de agua potable a través de la Red Pública</t>
  </si>
  <si>
    <t>I -Información Institucional</t>
  </si>
  <si>
    <t xml:space="preserve">El programa contempla la implementación de políticas comerciales para lograr el crecimiento de los clientes y eficientizarían de la cobranza          </t>
  </si>
  <si>
    <t>Eficientizada la Gestión Financiera</t>
  </si>
  <si>
    <t>Residentes de los sectores bajo jurisdicción de la CAASD con  atención a la solicitudes de servicios comerciales, reclamos y denuncias.</t>
  </si>
  <si>
    <t>Residentes de sectores bajo jurisdicción de la CAASD con suministro de agua potable a través de la red pública.</t>
  </si>
  <si>
    <t xml:space="preserve">Presupuesto aprobado:  </t>
  </si>
  <si>
    <t xml:space="preserve">Presupuesto modificado: </t>
  </si>
  <si>
    <t>Total devengado:</t>
  </si>
  <si>
    <t>Lic. Katihusca Ledesma</t>
  </si>
  <si>
    <t>Directora de Planificación y Desarrollo</t>
  </si>
  <si>
    <t>Residentes de los sectores bajo jurisdicción de la CAASD.</t>
  </si>
  <si>
    <t>En el producto 7694- El desvío financiero reflejado en el trimestre se debe a que se realizaron pagos de disponibilidad del saldo anterior, los cuales no estaban reflejados en la programación indicativa.</t>
  </si>
  <si>
    <t>El reflejo oportuno de la ejecución del gastos proveniente de los proyectos de inversión con recursos externos.</t>
  </si>
  <si>
    <t>413,724</t>
  </si>
  <si>
    <t>Este programa contempla todas las acciones requeridas para que la población reciba el servicio de agua potable con eficacia y calidad en el área de Santo Domingo, realizando todos los procesos requeridos para la potabilización del agua y verificación de la calidad.
Las tareas a realizar para cumplir con las acciones del programa son la captación del agua cruda a través de las redes o líneas de conducción a la planta de tratamiento donde se efectúan los procesos de: desarenador, decantador, filtración y desinfección, obteniendo luego de esto el agua potable.
Este programa también realiza la operación del sistema de distribución del agua potable, apertura de válvulas, vigilancia de las presiones y caudales en la red, corrección de averías y obstrucciones del sistema de distribución; durante este proceso también es monitoreada la calidad del agua que llegan a los hogares y en caso de haber una alteración de la calidad se aplican los controles requeridos.</t>
  </si>
  <si>
    <t>Lic. Rosa Peña</t>
  </si>
  <si>
    <t>Elaborado por</t>
  </si>
  <si>
    <t>Revisado por</t>
  </si>
  <si>
    <t>Aprobado por</t>
  </si>
  <si>
    <t>Ing. Sergio Polanco</t>
  </si>
  <si>
    <t>Analista Presupuesto</t>
  </si>
  <si>
    <t>Encargado Depto. FM&amp;E PPP</t>
  </si>
  <si>
    <t>Columna1</t>
  </si>
  <si>
    <t xml:space="preserve"> 409,657 </t>
  </si>
  <si>
    <t>Dentro de este producto se ha dispuesto producir en el año un total de 587,200,320 metros cúbicos de agua potable en todo el año.
Durante el 4to trimestre, la producción diaria promedio se ha mantenido en 409.28 Millones de galones, lo cual equivale a 142,612,090.53 metros cúbicos de agua producida.</t>
  </si>
  <si>
    <t>7695-La ejecución financiera sobrepaso  la meta programada debido a  la ejecución de proyecto con financiamiento externo  fue refleja en el sistema durante este trimestre.</t>
  </si>
  <si>
    <t>La ejecución financiera se incremento  con relación a la programación  debido a  la aplicación de pago a proyectos con recursos externos, que aun no habian sido reflejado en el SIGEF.  Por otro lado, se ejecutaron pagos con balances   de inversión provenientes de los recursos del 2022.</t>
  </si>
  <si>
    <t>Informe seguimiento del presupuesto físico 2023 correspondiente al  Trimestre Octubre-Diciembre</t>
  </si>
  <si>
    <t>Informe de Evaluación Trimestre Octubre-Diciembre 2023 de las Metas Físicas-Financieras</t>
  </si>
  <si>
    <t>En este producto se propuso recolectar 121,946,211.37 metros cúbicos de agua residual en todo el año
Durante el  4to trimestre, se ha logrado recolectar 30,590,379.26 metros cúbicos de agua residual producto de haber alcanzado las 470,477 viviendas facturadas al servicio de alcantarillado sanitario</t>
  </si>
  <si>
    <t>La proyección de la ejecución física de este producto debe contemplar el impacto de la sequia en la producción del agua al momento de la formulación. La programación de los proyectos con financiamiento externo deberá contemplar la gestión de los tiempos administrativos hasta la culminación del proceso desembolso y pagos.  Debe evaluarse el impacto de la ejecucion financiera de los proyectos de inversion plurianual, cuya relacion desvirtua la eficiencia del producto físico</t>
  </si>
  <si>
    <t>En este producto se propuso llegar a tener incorporados 448,000 a los servicios institucionales
Al termino del 4to trimestre, se ha logrado llegar a incorporar 417,518 clientes a los servicios institucionales representando un incremento de 3,794 clientes durante el año</t>
  </si>
  <si>
    <t xml:space="preserve">En este trimestre una de las causas del desvío en la meta financiera, es que en el SIGEF aún no esta reflejado en su totalidad el pago a la comercial que llevava a cabo el cobro de servicio. En lo referente a la produccion fisica, existe inconsistencia en la data por cambios en el sistema comercial. </t>
  </si>
  <si>
    <t>Nota: Los resultado físicos y financieros podrían registrar actualización por encontrarse en proceso de revisión</t>
  </si>
  <si>
    <t>Logros Alcanzados:
En este producto se propuso lograr el tratamiento de 23,283,287.95 metros cúbicos de agua residual durante todo el año.              
Durante el 4to trimestre, se ha logrado tratar un volumen de 7,834,343.72 gracias a la disponibilidad de 17 Plantas de tratamiento de aguas residuales las cuales en conjunto depuran diariamente 85.156 metros cúbicos de agua</t>
  </si>
  <si>
    <t>Nota:Los resultado físicos y financieros podrian registrar actualización por encontrarse en proceso de revisión</t>
  </si>
  <si>
    <t>Nota: Los Resultado físicos y financieros podrian registrar actualización por encontrarse en proceso de revisión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</si>
</sst>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3" formatCode="_-* #,##0.00_-;\-* #,##0.00_-;_-* &quot;-&quot;??_-;_-@_-"/>
    <numFmt numFmtId="164" formatCode="_(* #,##0.00_);_(* \(#,##0.00\);_(* &quot;-&quot;??_);_(@_)"/>
    <numFmt numFmtId="165" formatCode="dd/mm/yyyy;@"/>
    <numFmt numFmtId="166" formatCode="[$-10409]#,##0;\-#,##0"/>
    <numFmt numFmtId="167" formatCode="[$-10409]#,##0.00;\-#,##0.00"/>
    <numFmt numFmtId="168" formatCode="[$-10409]0.00%"/>
    <numFmt numFmtId="169" formatCode="#,##0.00_ ;\-#,##0.00\ "/>
    <numFmt numFmtId="170" formatCode="#,##0.00000_ ;\-#,##0.00000\ "/>
    <numFmt numFmtId="171" formatCode="_(* #,##0.00_);_(* \(#,##0.00\);_(* \-??_);_(@_)"/>
    <numFmt numFmtId="172" formatCode="_-* #,##0.00\ _€_-;\-* #,##0.00\ _€_-;_-* &quot;-&quot;??\ _€_-;_-@_-"/>
  </numFmts>
  <fonts count="43"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8"/>
      <color theme="1"/>
      <name val="Calibri"/>
      <family val="2"/>
      <scheme val="minor"/>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b/>
      <sz val="10"/>
      <name val="Calibri"/>
      <family val="2"/>
    </font>
    <font>
      <i/>
      <sz val="10"/>
      <color theme="1"/>
      <name val="Calibri"/>
      <family val="2"/>
      <scheme val="minor"/>
    </font>
    <font>
      <i/>
      <sz val="11"/>
      <color theme="1"/>
      <name val="Calibri"/>
      <family val="2"/>
      <scheme val="minor"/>
    </font>
    <font>
      <sz val="8"/>
      <name val="Calibri"/>
      <family val="2"/>
      <scheme val="minor"/>
    </font>
    <font>
      <sz val="30"/>
      <color theme="1"/>
      <name val="Arial Black"/>
      <family val="2"/>
    </font>
    <font>
      <b/>
      <sz val="26"/>
      <color theme="1"/>
      <name val="Arial Narrow"/>
      <family val="2"/>
    </font>
    <font>
      <sz val="26"/>
      <color theme="1"/>
      <name val="Arial Nova Cond"/>
      <family val="2"/>
    </font>
    <font>
      <sz val="18"/>
      <color theme="1"/>
      <name val="Arial Nova Cond"/>
      <family val="2"/>
    </font>
    <font>
      <sz val="14"/>
      <color theme="1"/>
      <name val="Calibri"/>
      <family val="2"/>
      <scheme val="minor"/>
    </font>
    <font>
      <sz val="11"/>
      <color rgb="FF000000"/>
      <name val="Calibri"/>
      <family val="2"/>
      <scheme val="minor"/>
    </font>
    <font>
      <b/>
      <sz val="105"/>
      <color rgb="FF000000"/>
      <name val="Calibri"/>
      <family val="2"/>
      <scheme val="minor"/>
    </font>
    <font>
      <sz val="10"/>
      <name val="Arial"/>
      <family val="2"/>
    </font>
    <font>
      <b/>
      <sz val="11"/>
      <name val="Calibri Light"/>
      <family val="2"/>
      <scheme val="major"/>
    </font>
    <font>
      <i/>
      <sz val="11"/>
      <name val="Calibri"/>
      <family val="2"/>
      <scheme val="minor"/>
    </font>
    <font>
      <sz val="9"/>
      <color theme="1"/>
      <name val="Segoe UI"/>
      <family val="2"/>
    </font>
    <font>
      <sz val="12"/>
      <color theme="1"/>
      <name val="Calibri"/>
      <family val="2"/>
      <scheme val="minor"/>
    </font>
    <font>
      <sz val="12"/>
      <color theme="0"/>
      <name val="Calibri"/>
      <family val="2"/>
      <scheme val="minor"/>
    </font>
    <font>
      <b/>
      <sz val="10"/>
      <color theme="1"/>
      <name val="Arial"/>
      <family val="2"/>
    </font>
    <font>
      <sz val="11"/>
      <color rgb="FFFF0000"/>
      <name val="Calibri"/>
      <family val="2"/>
      <scheme val="minor"/>
    </font>
    <font>
      <b/>
      <sz val="9"/>
      <name val="Calibri"/>
      <family val="2"/>
    </font>
    <font>
      <sz val="9"/>
      <name val="Calibri"/>
      <family val="2"/>
      <scheme val="minor"/>
    </font>
    <font>
      <b/>
      <sz val="12"/>
      <name val="Calibri"/>
      <family val="2"/>
      <scheme val="minor"/>
    </font>
    <font>
      <sz val="11"/>
      <name val="Calibri"/>
      <family val="2"/>
      <scheme val="minor"/>
    </font>
  </fonts>
  <fills count="12">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
      <patternFill patternType="solid">
        <fgColor theme="4"/>
      </patternFill>
    </fill>
    <fill>
      <patternFill patternType="solid">
        <fgColor rgb="FFFFFF00"/>
        <bgColor indexed="64"/>
      </patternFill>
    </fill>
  </fills>
  <borders count="42">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bottom style="thin">
        <color rgb="FFA6A6A6"/>
      </bottom>
      <diagonal/>
    </border>
    <border>
      <left/>
      <right/>
      <top style="thin">
        <color indexed="64"/>
      </top>
      <bottom/>
      <diagonal/>
    </border>
  </borders>
  <cellStyleXfs count="15">
    <xf numFmtId="0" fontId="0"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29" fillId="0" borderId="0"/>
    <xf numFmtId="0" fontId="31" fillId="0" borderId="0"/>
    <xf numFmtId="43" fontId="31" fillId="0" borderId="0" applyFont="0" applyFill="0" applyBorder="0" applyAlignment="0" applyProtection="0"/>
    <xf numFmtId="0" fontId="31" fillId="0" borderId="0"/>
    <xf numFmtId="0" fontId="35" fillId="0" borderId="0"/>
    <xf numFmtId="43" fontId="35" fillId="0" borderId="0" applyFont="0" applyFill="0" applyBorder="0" applyAlignment="0" applyProtection="0"/>
    <xf numFmtId="9" fontId="35" fillId="0" borderId="0" applyFont="0" applyFill="0" applyBorder="0" applyAlignment="0" applyProtection="0"/>
    <xf numFmtId="0" fontId="36" fillId="10" borderId="0" applyNumberFormat="0" applyBorder="0" applyAlignment="0" applyProtection="0"/>
    <xf numFmtId="171" fontId="31" fillId="0" borderId="0" applyFill="0" applyBorder="0" applyAlignment="0" applyProtection="0"/>
    <xf numFmtId="0" fontId="31" fillId="0" borderId="0"/>
    <xf numFmtId="172" fontId="1" fillId="0" borderId="0" applyFont="0" applyFill="0" applyBorder="0" applyAlignment="0" applyProtection="0"/>
  </cellStyleXfs>
  <cellXfs count="154">
    <xf numFmtId="0" fontId="0" fillId="0" borderId="0" xfId="0"/>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9" fillId="0" borderId="17" xfId="0" applyFont="1" applyBorder="1" applyAlignment="1">
      <alignment vertical="center"/>
    </xf>
    <xf numFmtId="0" fontId="0" fillId="0" borderId="17" xfId="0" applyBorder="1"/>
    <xf numFmtId="0" fontId="11" fillId="0" borderId="0" xfId="0" applyFont="1" applyProtection="1">
      <protection locked="0"/>
    </xf>
    <xf numFmtId="0" fontId="10" fillId="6" borderId="19" xfId="0" applyFont="1" applyFill="1" applyBorder="1" applyAlignment="1">
      <alignment horizontal="center" vertical="center"/>
    </xf>
    <xf numFmtId="0" fontId="10" fillId="0" borderId="19" xfId="0" applyFont="1" applyBorder="1" applyAlignment="1" applyProtection="1">
      <alignment horizontal="center" vertical="center" wrapText="1"/>
      <protection locked="0"/>
    </xf>
    <xf numFmtId="0" fontId="9" fillId="0" borderId="17" xfId="0" applyFont="1" applyBorder="1" applyAlignment="1">
      <alignment vertical="center" wrapText="1"/>
    </xf>
    <xf numFmtId="0" fontId="16" fillId="8" borderId="30" xfId="0" applyFont="1" applyFill="1" applyBorder="1" applyAlignment="1">
      <alignment horizontal="center" vertical="center" wrapText="1" readingOrder="1"/>
    </xf>
    <xf numFmtId="0" fontId="16" fillId="8" borderId="31" xfId="0" applyFont="1" applyFill="1" applyBorder="1" applyAlignment="1">
      <alignment horizontal="center" vertical="center" wrapText="1" readingOrder="1"/>
    </xf>
    <xf numFmtId="0" fontId="16" fillId="8" borderId="32" xfId="0" applyFont="1" applyFill="1" applyBorder="1" applyAlignment="1">
      <alignment horizontal="center" vertical="center" wrapText="1" readingOrder="1"/>
    </xf>
    <xf numFmtId="0" fontId="17" fillId="0" borderId="24" xfId="0" applyFont="1" applyBorder="1" applyAlignment="1" applyProtection="1">
      <alignment vertical="top" wrapText="1"/>
      <protection locked="0"/>
    </xf>
    <xf numFmtId="167" fontId="17" fillId="0" borderId="28" xfId="0" applyNumberFormat="1" applyFont="1" applyBorder="1" applyAlignment="1" applyProtection="1">
      <alignment horizontal="center" vertical="center" wrapText="1" readingOrder="1"/>
      <protection locked="0"/>
    </xf>
    <xf numFmtId="10" fontId="17" fillId="7" borderId="28" xfId="2" applyNumberFormat="1" applyFont="1" applyFill="1" applyBorder="1" applyAlignment="1" applyProtection="1">
      <alignment horizontal="center" vertical="center" wrapText="1" readingOrder="1"/>
      <protection locked="0"/>
    </xf>
    <xf numFmtId="0" fontId="17" fillId="0" borderId="33" xfId="0" applyFont="1" applyBorder="1" applyAlignment="1" applyProtection="1">
      <alignment vertical="top" wrapText="1"/>
      <protection locked="0"/>
    </xf>
    <xf numFmtId="0" fontId="9" fillId="0" borderId="17" xfId="0" applyFont="1" applyBorder="1" applyAlignment="1" applyProtection="1">
      <alignment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2" fillId="0" borderId="17" xfId="0" applyFont="1" applyBorder="1"/>
    <xf numFmtId="0" fontId="10" fillId="6" borderId="19"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165" fontId="6" fillId="0" borderId="12"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17" fillId="0" borderId="24" xfId="0" applyFont="1" applyBorder="1" applyAlignment="1" applyProtection="1">
      <alignment vertical="center" wrapText="1"/>
      <protection locked="0"/>
    </xf>
    <xf numFmtId="0" fontId="17" fillId="0" borderId="28" xfId="0" applyFont="1" applyBorder="1" applyAlignment="1" applyProtection="1">
      <alignment vertical="center" wrapText="1"/>
      <protection locked="0"/>
    </xf>
    <xf numFmtId="0" fontId="17" fillId="0" borderId="34" xfId="0" applyFont="1" applyBorder="1" applyAlignment="1" applyProtection="1">
      <alignment vertical="center" wrapText="1"/>
      <protection locked="0"/>
    </xf>
    <xf numFmtId="0" fontId="1" fillId="0" borderId="0" xfId="3"/>
    <xf numFmtId="0" fontId="27" fillId="0" borderId="0" xfId="3" applyFont="1" applyAlignment="1">
      <alignment horizontal="center"/>
    </xf>
    <xf numFmtId="14" fontId="1" fillId="0" borderId="0" xfId="3" applyNumberFormat="1"/>
    <xf numFmtId="0" fontId="28" fillId="0" borderId="0" xfId="3" applyFont="1"/>
    <xf numFmtId="0" fontId="29" fillId="0" borderId="0" xfId="4"/>
    <xf numFmtId="0" fontId="17" fillId="0" borderId="28" xfId="0" applyFont="1" applyBorder="1" applyAlignment="1" applyProtection="1">
      <alignment horizontal="center" vertical="center" wrapText="1"/>
      <protection locked="0"/>
    </xf>
    <xf numFmtId="164" fontId="0" fillId="0" borderId="0" xfId="1" applyFont="1"/>
    <xf numFmtId="164" fontId="32" fillId="0" borderId="0" xfId="1" applyFont="1"/>
    <xf numFmtId="168" fontId="17" fillId="7" borderId="25" xfId="0" applyNumberFormat="1" applyFont="1" applyFill="1" applyBorder="1" applyAlignment="1" applyProtection="1">
      <alignment horizontal="center" vertical="center" wrapText="1" readingOrder="1"/>
      <protection locked="0"/>
    </xf>
    <xf numFmtId="39" fontId="0" fillId="0" borderId="0" xfId="0" applyNumberFormat="1"/>
    <xf numFmtId="167" fontId="0" fillId="0" borderId="0" xfId="0" applyNumberFormat="1"/>
    <xf numFmtId="164" fontId="17" fillId="0" borderId="28" xfId="1" applyFont="1" applyBorder="1" applyAlignment="1" applyProtection="1">
      <alignment horizontal="center" vertical="center" wrapText="1" readingOrder="1"/>
      <protection locked="0"/>
    </xf>
    <xf numFmtId="0" fontId="2" fillId="0" borderId="0" xfId="0" applyFont="1" applyAlignment="1">
      <alignment horizontal="left" vertical="center" indent="1"/>
    </xf>
    <xf numFmtId="0" fontId="0" fillId="0" borderId="0" xfId="0" applyAlignment="1">
      <alignment vertical="center"/>
    </xf>
    <xf numFmtId="167" fontId="17" fillId="0" borderId="34" xfId="0" applyNumberFormat="1" applyFont="1" applyBorder="1" applyAlignment="1" applyProtection="1">
      <alignment horizontal="center" vertical="center" wrapText="1" readingOrder="1"/>
      <protection locked="0"/>
    </xf>
    <xf numFmtId="164" fontId="10" fillId="0" borderId="0" xfId="1" applyFont="1"/>
    <xf numFmtId="0" fontId="17" fillId="0" borderId="33" xfId="0" applyFont="1" applyBorder="1" applyAlignment="1" applyProtection="1">
      <alignment vertical="center" wrapText="1"/>
      <protection locked="0"/>
    </xf>
    <xf numFmtId="164" fontId="17" fillId="0" borderId="34" xfId="1" applyFont="1" applyFill="1" applyBorder="1" applyAlignment="1" applyProtection="1">
      <alignment horizontal="center" vertical="center" wrapText="1" readingOrder="1"/>
      <protection locked="0"/>
    </xf>
    <xf numFmtId="10" fontId="17" fillId="7" borderId="34" xfId="2" applyNumberFormat="1" applyFont="1" applyFill="1" applyBorder="1" applyAlignment="1" applyProtection="1">
      <alignment horizontal="center" vertical="center" wrapText="1" readingOrder="1"/>
      <protection locked="0"/>
    </xf>
    <xf numFmtId="168" fontId="17" fillId="7" borderId="39" xfId="0" applyNumberFormat="1" applyFont="1" applyFill="1" applyBorder="1" applyAlignment="1" applyProtection="1">
      <alignment horizontal="center" vertical="center" wrapText="1" readingOrder="1"/>
      <protection locked="0"/>
    </xf>
    <xf numFmtId="43" fontId="0" fillId="0" borderId="0" xfId="0" applyNumberFormat="1"/>
    <xf numFmtId="169" fontId="0" fillId="0" borderId="0" xfId="0" applyNumberFormat="1"/>
    <xf numFmtId="0" fontId="2" fillId="0" borderId="22" xfId="0" applyFont="1" applyBorder="1" applyAlignment="1">
      <alignment vertical="top"/>
    </xf>
    <xf numFmtId="167" fontId="19" fillId="0" borderId="22" xfId="0" applyNumberFormat="1" applyFont="1" applyBorder="1" applyAlignment="1" applyProtection="1">
      <alignment horizontal="center" vertical="center" wrapText="1" readingOrder="1"/>
      <protection locked="0"/>
    </xf>
    <xf numFmtId="170" fontId="0" fillId="0" borderId="0" xfId="0" applyNumberFormat="1"/>
    <xf numFmtId="164" fontId="0" fillId="0" borderId="0" xfId="0" applyNumberFormat="1"/>
    <xf numFmtId="0" fontId="34" fillId="0" borderId="0" xfId="0" applyFont="1"/>
    <xf numFmtId="166" fontId="0" fillId="0" borderId="0" xfId="0" applyNumberFormat="1"/>
    <xf numFmtId="0" fontId="0" fillId="0" borderId="0" xfId="0" applyAlignment="1">
      <alignment wrapText="1"/>
    </xf>
    <xf numFmtId="0" fontId="17" fillId="0" borderId="0" xfId="0" applyFont="1" applyAlignment="1" applyProtection="1">
      <alignment horizontal="center" vertical="center" wrapText="1" readingOrder="1"/>
      <protection locked="0"/>
    </xf>
    <xf numFmtId="0" fontId="16" fillId="8" borderId="40" xfId="0" applyFont="1" applyFill="1" applyBorder="1" applyAlignment="1">
      <alignment horizontal="center" vertical="center" wrapText="1" readingOrder="1"/>
    </xf>
    <xf numFmtId="43" fontId="35" fillId="0" borderId="0" xfId="8" applyNumberFormat="1"/>
    <xf numFmtId="0" fontId="11" fillId="0" borderId="10" xfId="0" applyFont="1" applyBorder="1" applyAlignment="1" applyProtection="1">
      <alignment horizontal="center"/>
      <protection locked="0"/>
    </xf>
    <xf numFmtId="0" fontId="14" fillId="0" borderId="0" xfId="0" applyFont="1" applyAlignment="1" applyProtection="1">
      <alignment horizontal="center"/>
      <protection locked="0"/>
    </xf>
    <xf numFmtId="0" fontId="17" fillId="0" borderId="0" xfId="0" applyFont="1" applyProtection="1">
      <protection locked="0"/>
    </xf>
    <xf numFmtId="0" fontId="11" fillId="0" borderId="0" xfId="0" applyFont="1" applyAlignment="1" applyProtection="1">
      <alignment horizontal="center"/>
      <protection locked="0"/>
    </xf>
    <xf numFmtId="164" fontId="17" fillId="0" borderId="0" xfId="1" applyFont="1" applyFill="1" applyAlignment="1" applyProtection="1">
      <alignment horizontal="center" vertical="center" wrapText="1" readingOrder="1"/>
      <protection locked="0"/>
    </xf>
    <xf numFmtId="4" fontId="37" fillId="0" borderId="0" xfId="0" applyNumberFormat="1" applyFont="1"/>
    <xf numFmtId="164" fontId="17" fillId="0" borderId="28" xfId="1" applyFont="1" applyFill="1" applyBorder="1" applyAlignment="1" applyProtection="1">
      <alignment horizontal="center" vertical="center" wrapText="1"/>
      <protection locked="0"/>
    </xf>
    <xf numFmtId="4" fontId="0" fillId="0" borderId="0" xfId="0" applyNumberFormat="1" applyAlignment="1">
      <alignment vertical="center"/>
    </xf>
    <xf numFmtId="164" fontId="17" fillId="0" borderId="34" xfId="1" applyFont="1" applyFill="1" applyBorder="1" applyAlignment="1" applyProtection="1">
      <alignment horizontal="center" vertical="center" wrapText="1"/>
      <protection locked="0"/>
    </xf>
    <xf numFmtId="0" fontId="39" fillId="0" borderId="0" xfId="0" applyFont="1" applyProtection="1">
      <protection locked="0"/>
    </xf>
    <xf numFmtId="4" fontId="38" fillId="11" borderId="0" xfId="0" applyNumberFormat="1" applyFont="1" applyFill="1"/>
    <xf numFmtId="43" fontId="40" fillId="0" borderId="0" xfId="8" applyNumberFormat="1" applyFont="1" applyAlignment="1">
      <alignment vertical="center"/>
    </xf>
    <xf numFmtId="0" fontId="24" fillId="0" borderId="0" xfId="3" applyFont="1" applyAlignment="1">
      <alignment horizontal="center" wrapText="1"/>
    </xf>
    <xf numFmtId="0" fontId="25" fillId="0" borderId="0" xfId="3" applyFont="1" applyAlignment="1">
      <alignment horizontal="center"/>
    </xf>
    <xf numFmtId="0" fontId="26" fillId="0" borderId="0" xfId="3" applyFont="1" applyAlignment="1">
      <alignment horizontal="center" wrapText="1"/>
    </xf>
    <xf numFmtId="0" fontId="30" fillId="0" borderId="0" xfId="4" applyFont="1" applyAlignment="1">
      <alignment horizontal="center" wrapText="1"/>
    </xf>
    <xf numFmtId="0" fontId="14" fillId="0" borderId="0" xfId="0" applyFont="1" applyAlignment="1" applyProtection="1">
      <alignment horizontal="left"/>
      <protection locked="0"/>
    </xf>
    <xf numFmtId="0" fontId="11" fillId="0" borderId="0" xfId="0" applyFont="1" applyAlignment="1" applyProtection="1">
      <alignment horizontal="center"/>
      <protection locked="0"/>
    </xf>
    <xf numFmtId="0" fontId="14" fillId="0" borderId="0" xfId="0" applyFont="1" applyAlignment="1" applyProtection="1">
      <alignment horizontal="center"/>
      <protection locked="0"/>
    </xf>
    <xf numFmtId="0" fontId="11" fillId="0" borderId="10" xfId="0" applyFont="1" applyBorder="1" applyAlignment="1" applyProtection="1">
      <alignment horizontal="center"/>
      <protection locked="0"/>
    </xf>
    <xf numFmtId="0" fontId="10" fillId="6" borderId="22" xfId="0" applyFont="1" applyFill="1" applyBorder="1" applyAlignment="1">
      <alignment horizontal="center" vertical="center" wrapText="1"/>
    </xf>
    <xf numFmtId="0" fontId="0" fillId="3" borderId="17" xfId="0" applyFill="1" applyBorder="1" applyAlignment="1">
      <alignment horizontal="center"/>
    </xf>
    <xf numFmtId="0" fontId="0" fillId="3" borderId="0" xfId="0" applyFill="1" applyAlignment="1">
      <alignment horizontal="center"/>
    </xf>
    <xf numFmtId="0" fontId="0" fillId="3" borderId="18" xfId="0" applyFill="1" applyBorder="1" applyAlignment="1">
      <alignment horizontal="center"/>
    </xf>
    <xf numFmtId="0" fontId="7" fillId="4" borderId="17" xfId="0" applyFont="1" applyFill="1" applyBorder="1" applyAlignment="1">
      <alignment horizontal="left" vertical="center"/>
    </xf>
    <xf numFmtId="0" fontId="7" fillId="4" borderId="0" xfId="0" applyFont="1" applyFill="1" applyAlignment="1">
      <alignment horizontal="left" vertical="center"/>
    </xf>
    <xf numFmtId="0" fontId="7" fillId="4" borderId="18" xfId="0" applyFont="1" applyFill="1" applyBorder="1" applyAlignment="1">
      <alignment horizontal="left" vertical="center"/>
    </xf>
    <xf numFmtId="0" fontId="8" fillId="5" borderId="17" xfId="0" applyFont="1" applyFill="1" applyBorder="1" applyAlignment="1">
      <alignment horizontal="left" vertical="center"/>
    </xf>
    <xf numFmtId="0" fontId="8" fillId="5" borderId="0" xfId="0" applyFont="1" applyFill="1" applyAlignment="1">
      <alignment horizontal="left" vertical="center"/>
    </xf>
    <xf numFmtId="0" fontId="8" fillId="5" borderId="18" xfId="0" applyFont="1" applyFill="1" applyBorder="1" applyAlignment="1">
      <alignment horizontal="left" vertical="center"/>
    </xf>
    <xf numFmtId="0" fontId="12" fillId="6" borderId="22"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0" fontId="22" fillId="0" borderId="18"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18" xfId="0" applyFont="1" applyBorder="1" applyAlignment="1" applyProtection="1">
      <alignment horizontal="left" vertical="center" wrapText="1"/>
      <protection locked="0"/>
    </xf>
    <xf numFmtId="0" fontId="14" fillId="6" borderId="23" xfId="0" applyFont="1" applyFill="1" applyBorder="1" applyAlignment="1">
      <alignment horizontal="center" vertical="center" wrapText="1" readingOrder="1"/>
    </xf>
    <xf numFmtId="0" fontId="14" fillId="6" borderId="24" xfId="0" applyFont="1" applyFill="1" applyBorder="1" applyAlignment="1">
      <alignment horizontal="center" vertical="center" wrapText="1" readingOrder="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6" xfId="0" applyBorder="1" applyAlignment="1">
      <alignment horizontal="center"/>
    </xf>
    <xf numFmtId="49" fontId="21" fillId="0" borderId="19" xfId="0" quotePrefix="1" applyNumberFormat="1" applyFont="1" applyBorder="1" applyAlignment="1" applyProtection="1">
      <alignment horizontal="left" vertical="center" wrapText="1"/>
      <protection locked="0"/>
    </xf>
    <xf numFmtId="49" fontId="21" fillId="0" borderId="20" xfId="0" quotePrefix="1" applyNumberFormat="1" applyFont="1" applyBorder="1" applyAlignment="1" applyProtection="1">
      <alignment horizontal="left" vertical="center" wrapText="1"/>
      <protection locked="0"/>
    </xf>
    <xf numFmtId="49" fontId="21" fillId="0" borderId="21" xfId="0" quotePrefix="1" applyNumberFormat="1" applyFont="1" applyBorder="1" applyAlignment="1" applyProtection="1">
      <alignment horizontal="left" vertical="center" wrapText="1"/>
      <protection locked="0"/>
    </xf>
    <xf numFmtId="39" fontId="11" fillId="0" borderId="27" xfId="1" applyNumberFormat="1" applyFont="1" applyFill="1" applyBorder="1" applyAlignment="1" applyProtection="1">
      <alignment horizontal="center" vertical="center" wrapText="1" readingOrder="1"/>
      <protection locked="0"/>
    </xf>
    <xf numFmtId="39" fontId="11" fillId="0" borderId="28" xfId="1" applyNumberFormat="1" applyFont="1" applyFill="1" applyBorder="1" applyAlignment="1" applyProtection="1">
      <alignment horizontal="center" vertical="center" wrapText="1" readingOrder="1"/>
      <protection locked="0"/>
    </xf>
    <xf numFmtId="10" fontId="11" fillId="7" borderId="28" xfId="2" applyNumberFormat="1" applyFont="1" applyFill="1" applyBorder="1" applyAlignment="1" applyProtection="1">
      <alignment horizontal="center" vertical="center" wrapText="1" readingOrder="1"/>
    </xf>
    <xf numFmtId="10" fontId="11" fillId="7" borderId="29" xfId="2" applyNumberFormat="1" applyFont="1" applyFill="1" applyBorder="1" applyAlignment="1" applyProtection="1">
      <alignment horizontal="center" vertical="center" wrapText="1" readingOrder="1"/>
    </xf>
    <xf numFmtId="0" fontId="15" fillId="8" borderId="28" xfId="0" applyFont="1" applyFill="1" applyBorder="1" applyAlignment="1">
      <alignment horizontal="center" vertical="center" wrapText="1" readingOrder="1"/>
    </xf>
    <xf numFmtId="0" fontId="11" fillId="6" borderId="28" xfId="0" applyFont="1" applyFill="1" applyBorder="1" applyAlignment="1">
      <alignment vertical="top" wrapText="1"/>
    </xf>
    <xf numFmtId="0" fontId="11" fillId="6" borderId="29" xfId="0" applyFont="1" applyFill="1" applyBorder="1" applyAlignment="1">
      <alignment vertical="top" wrapText="1"/>
    </xf>
    <xf numFmtId="39" fontId="11" fillId="0" borderId="25" xfId="1" applyNumberFormat="1" applyFont="1" applyFill="1" applyBorder="1" applyAlignment="1" applyProtection="1">
      <alignment horizontal="center" vertical="center" wrapText="1" readingOrder="1"/>
      <protection locked="0"/>
    </xf>
    <xf numFmtId="39" fontId="11" fillId="0" borderId="38" xfId="1" applyNumberFormat="1" applyFont="1" applyFill="1" applyBorder="1" applyAlignment="1" applyProtection="1">
      <alignment horizontal="center" vertical="center" wrapText="1" readingOrder="1"/>
      <protection locked="0"/>
    </xf>
    <xf numFmtId="39" fontId="11" fillId="0" borderId="24" xfId="1" applyNumberFormat="1" applyFont="1" applyFill="1" applyBorder="1" applyAlignment="1" applyProtection="1">
      <alignment horizontal="center" vertical="center" wrapText="1" readingOrder="1"/>
      <protection locked="0"/>
    </xf>
    <xf numFmtId="0" fontId="14" fillId="6" borderId="25" xfId="0" applyFont="1" applyFill="1" applyBorder="1" applyAlignment="1">
      <alignment horizontal="center" vertical="center" wrapText="1" readingOrder="1"/>
    </xf>
    <xf numFmtId="0" fontId="14" fillId="6" borderId="26" xfId="0" applyFont="1" applyFill="1" applyBorder="1" applyAlignment="1">
      <alignment horizontal="center" vertical="center" wrapText="1" readingOrder="1"/>
    </xf>
    <xf numFmtId="0" fontId="14" fillId="6" borderId="38" xfId="0" applyFont="1" applyFill="1" applyBorder="1" applyAlignment="1">
      <alignment horizontal="center" vertical="center" wrapText="1" readingOrder="1"/>
    </xf>
    <xf numFmtId="0" fontId="34" fillId="0" borderId="0" xfId="0" applyFont="1" applyAlignment="1">
      <alignment horizontal="center" wrapText="1"/>
    </xf>
    <xf numFmtId="0" fontId="8" fillId="5" borderId="17"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18" xfId="0" applyFont="1" applyFill="1" applyBorder="1" applyAlignment="1">
      <alignment horizontal="left" vertical="center" wrapText="1"/>
    </xf>
    <xf numFmtId="0" fontId="33" fillId="0" borderId="35" xfId="0" applyFont="1" applyBorder="1" applyAlignment="1" applyProtection="1">
      <alignment horizontal="left" vertical="center" wrapText="1"/>
      <protection locked="0"/>
    </xf>
    <xf numFmtId="0" fontId="33" fillId="0" borderId="36" xfId="0" applyFont="1" applyBorder="1" applyAlignment="1" applyProtection="1">
      <alignment horizontal="left" vertical="center" wrapText="1"/>
      <protection locked="0"/>
    </xf>
    <xf numFmtId="0" fontId="33" fillId="0" borderId="37" xfId="0" applyFont="1" applyBorder="1" applyAlignment="1" applyProtection="1">
      <alignment horizontal="left" vertical="center" wrapText="1"/>
      <protection locked="0"/>
    </xf>
    <xf numFmtId="0" fontId="19" fillId="0" borderId="0" xfId="0" applyFont="1" applyAlignment="1">
      <alignment horizontal="left" vertical="center" wrapText="1"/>
    </xf>
    <xf numFmtId="0" fontId="11" fillId="0" borderId="15" xfId="0" applyFont="1" applyBorder="1" applyAlignment="1" applyProtection="1">
      <alignment horizontal="center"/>
      <protection locked="0"/>
    </xf>
    <xf numFmtId="0" fontId="22" fillId="0" borderId="35" xfId="0" applyFont="1" applyBorder="1" applyAlignment="1" applyProtection="1">
      <alignment horizontal="left" vertical="center" wrapText="1"/>
      <protection locked="0"/>
    </xf>
    <xf numFmtId="0" fontId="22" fillId="0" borderId="36"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xf numFmtId="0" fontId="11" fillId="0" borderId="41" xfId="0" applyFont="1" applyBorder="1" applyAlignment="1" applyProtection="1">
      <alignment horizontal="center"/>
      <protection locked="0"/>
    </xf>
    <xf numFmtId="0" fontId="20" fillId="0" borderId="0" xfId="0" applyFont="1" applyAlignment="1" applyProtection="1">
      <protection locked="0"/>
    </xf>
    <xf numFmtId="167" fontId="20" fillId="0" borderId="22" xfId="0" applyNumberFormat="1" applyFont="1" applyBorder="1" applyAlignment="1" applyProtection="1">
      <alignment horizontal="center" vertical="center" wrapText="1" readingOrder="1"/>
      <protection locked="0"/>
    </xf>
    <xf numFmtId="0" fontId="41" fillId="5" borderId="17" xfId="0" applyFont="1" applyFill="1" applyBorder="1" applyAlignment="1">
      <alignment horizontal="left" vertical="center"/>
    </xf>
    <xf numFmtId="0" fontId="41" fillId="5" borderId="0" xfId="0" applyFont="1" applyFill="1" applyAlignment="1">
      <alignment horizontal="left" vertical="center"/>
    </xf>
    <xf numFmtId="0" fontId="41" fillId="5" borderId="18" xfId="0" applyFont="1" applyFill="1" applyBorder="1" applyAlignment="1">
      <alignment horizontal="left" vertical="center"/>
    </xf>
    <xf numFmtId="0" fontId="42" fillId="0" borderId="17" xfId="0" applyFont="1" applyBorder="1"/>
    <xf numFmtId="0" fontId="42" fillId="0" borderId="0" xfId="0" applyFont="1"/>
    <xf numFmtId="0" fontId="14" fillId="8" borderId="28" xfId="0" applyFont="1" applyFill="1" applyBorder="1" applyAlignment="1">
      <alignment horizontal="center" vertical="center" wrapText="1" readingOrder="1"/>
    </xf>
    <xf numFmtId="0" fontId="20" fillId="8" borderId="30" xfId="0" applyFont="1" applyFill="1" applyBorder="1" applyAlignment="1">
      <alignment horizontal="center" vertical="center" wrapText="1" readingOrder="1"/>
    </xf>
    <xf numFmtId="0" fontId="20" fillId="8" borderId="31" xfId="0" applyFont="1" applyFill="1" applyBorder="1" applyAlignment="1">
      <alignment horizontal="center" vertical="center" wrapText="1" readingOrder="1"/>
    </xf>
    <xf numFmtId="0" fontId="20" fillId="8" borderId="32" xfId="0" applyFont="1" applyFill="1" applyBorder="1" applyAlignment="1">
      <alignment horizontal="center" vertical="center" wrapText="1" readingOrder="1"/>
    </xf>
    <xf numFmtId="4" fontId="42" fillId="0" borderId="0" xfId="0" applyNumberFormat="1" applyFont="1" applyAlignment="1">
      <alignment vertical="center"/>
    </xf>
    <xf numFmtId="164" fontId="17" fillId="0" borderId="28" xfId="1" applyFont="1" applyFill="1" applyBorder="1" applyAlignment="1" applyProtection="1">
      <alignment horizontal="center" vertical="center" wrapText="1" readingOrder="1"/>
      <protection locked="0"/>
    </xf>
    <xf numFmtId="164" fontId="17" fillId="0" borderId="34" xfId="1" applyFont="1" applyBorder="1" applyAlignment="1" applyProtection="1">
      <alignment horizontal="center" vertical="center" wrapText="1" readingOrder="1"/>
      <protection locked="0"/>
    </xf>
    <xf numFmtId="4" fontId="42" fillId="0" borderId="28" xfId="0" applyNumberFormat="1" applyFont="1" applyBorder="1" applyAlignment="1">
      <alignment vertical="center"/>
    </xf>
  </cellXfs>
  <cellStyles count="15">
    <cellStyle name="Comma 3 2" xfId="14" xr:uid="{92DD9990-E02B-46CD-97BC-8C920E01F388}"/>
    <cellStyle name="Énfasis1 2" xfId="11" xr:uid="{22F13A9E-3493-4021-A3F0-900E11C4B601}"/>
    <cellStyle name="Millares" xfId="1" builtinId="3"/>
    <cellStyle name="Millares 2" xfId="6" xr:uid="{C5EF704A-056A-404C-B356-CC557C5561BC}"/>
    <cellStyle name="Millares 2 2" xfId="12" xr:uid="{D9D16F5B-7C75-4EE1-8965-1A174903795B}"/>
    <cellStyle name="Millares 3" xfId="9" xr:uid="{E003B01E-C6F1-4190-AD90-F926F3C6B065}"/>
    <cellStyle name="Normal" xfId="0" builtinId="0"/>
    <cellStyle name="Normal 2" xfId="3" xr:uid="{3CFACB2D-76DD-4DA3-B1C3-8370ED5866E9}"/>
    <cellStyle name="Normal 2 2" xfId="7" xr:uid="{5122459C-0ACC-4BF9-888D-E979A40DC5B2}"/>
    <cellStyle name="Normal 3" xfId="4" xr:uid="{9C556220-85DE-4F08-B555-04D0671D0543}"/>
    <cellStyle name="Normal 3 2" xfId="13" xr:uid="{D560341B-748A-47EF-B20E-40E70F99659A}"/>
    <cellStyle name="Normal 4" xfId="5" xr:uid="{DB7218CF-61CF-48FF-B6F2-D03761DAA487}"/>
    <cellStyle name="Normal 5" xfId="8" xr:uid="{A98E400E-F166-45BF-9596-D1E389985958}"/>
    <cellStyle name="Porcentaje" xfId="2" builtinId="5"/>
    <cellStyle name="Porcentaje 2" xfId="10" xr:uid="{F55B8772-1903-4492-8534-6A7F2856E428}"/>
  </cellStyles>
  <dxfs count="48">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font>
        <b/>
        <i val="0"/>
        <strike val="0"/>
        <condense val="0"/>
        <extend val="0"/>
        <outline val="0"/>
        <shadow val="0"/>
        <u val="none"/>
        <vertAlign val="baseline"/>
        <sz val="10"/>
        <color auto="1"/>
        <name val="Calibri"/>
        <family val="2"/>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family val="2"/>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family val="2"/>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minor"/>
      </font>
      <numFmt numFmtId="166" formatCode="[$-10409]#,##0;\-#,##0"/>
      <fill>
        <patternFill patternType="none">
          <fgColor indexed="64"/>
          <bgColor auto="1"/>
        </patternFill>
      </fill>
      <alignment horizontal="general" vertical="center" textRotation="0" wrapText="0"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border outline="0">
        <top style="thin">
          <color rgb="FFA6A6A6"/>
        </top>
      </border>
    </dxf>
    <dxf>
      <border outline="0">
        <left style="thin">
          <color rgb="FF000000"/>
        </left>
        <right style="thin">
          <color rgb="FF000000"/>
        </right>
        <top style="thin">
          <color rgb="FFA6A6A6"/>
        </top>
        <bottom style="thin">
          <color rgb="FFA6A6A6"/>
        </bottom>
      </border>
    </dxf>
    <dxf>
      <border outline="0">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628650</xdr:colOff>
      <xdr:row>12</xdr:row>
      <xdr:rowOff>19050</xdr:rowOff>
    </xdr:from>
    <xdr:to>
      <xdr:col>12</xdr:col>
      <xdr:colOff>728492</xdr:colOff>
      <xdr:row>28</xdr:row>
      <xdr:rowOff>9525</xdr:rowOff>
    </xdr:to>
    <xdr:pic>
      <xdr:nvPicPr>
        <xdr:cNvPr id="2" name="Imagen 1">
          <a:extLst>
            <a:ext uri="{FF2B5EF4-FFF2-40B4-BE49-F238E27FC236}">
              <a16:creationId xmlns:a16="http://schemas.microsoft.com/office/drawing/2014/main" id="{5A672C3C-DD15-4EEE-A730-BB48F12BB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438650" y="4114800"/>
          <a:ext cx="5433842"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304210</xdr:colOff>
      <xdr:row>27</xdr:row>
      <xdr:rowOff>171450</xdr:rowOff>
    </xdr:from>
    <xdr:to>
      <xdr:col>12</xdr:col>
      <xdr:colOff>723900</xdr:colOff>
      <xdr:row>44</xdr:row>
      <xdr:rowOff>171450</xdr:rowOff>
    </xdr:to>
    <xdr:pic>
      <xdr:nvPicPr>
        <xdr:cNvPr id="3" name="Imagen 2" descr="Resultado de imagen para caasd">
          <a:extLst>
            <a:ext uri="{FF2B5EF4-FFF2-40B4-BE49-F238E27FC236}">
              <a16:creationId xmlns:a16="http://schemas.microsoft.com/office/drawing/2014/main" id="{F15BDB27-B2E1-498A-A394-8602BFF684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210" y="7172325"/>
          <a:ext cx="422969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27</xdr:row>
      <xdr:rowOff>180975</xdr:rowOff>
    </xdr:from>
    <xdr:to>
      <xdr:col>7</xdr:col>
      <xdr:colOff>266700</xdr:colOff>
      <xdr:row>44</xdr:row>
      <xdr:rowOff>142875</xdr:rowOff>
    </xdr:to>
    <xdr:pic>
      <xdr:nvPicPr>
        <xdr:cNvPr id="4" name="Imagen 3" descr="Resultado de imagen para caasd">
          <a:extLst>
            <a:ext uri="{FF2B5EF4-FFF2-40B4-BE49-F238E27FC236}">
              <a16:creationId xmlns:a16="http://schemas.microsoft.com/office/drawing/2014/main" id="{EB9B55E1-371E-406B-84A9-5987E480EC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7181850"/>
          <a:ext cx="5534025"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466726</xdr:colOff>
      <xdr:row>12</xdr:row>
      <xdr:rowOff>0</xdr:rowOff>
    </xdr:from>
    <xdr:to>
      <xdr:col>5</xdr:col>
      <xdr:colOff>600076</xdr:colOff>
      <xdr:row>20</xdr:row>
      <xdr:rowOff>28575</xdr:rowOff>
    </xdr:to>
    <xdr:pic>
      <xdr:nvPicPr>
        <xdr:cNvPr id="5" name="Imagen 4" descr="Resultado de imagen para caasd">
          <a:extLst>
            <a:ext uri="{FF2B5EF4-FFF2-40B4-BE49-F238E27FC236}">
              <a16:creationId xmlns:a16="http://schemas.microsoft.com/office/drawing/2014/main" id="{C85E4A1C-A43E-4CD7-AF32-CB7D186720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726" y="4095750"/>
          <a:ext cx="241935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11</xdr:row>
      <xdr:rowOff>285749</xdr:rowOff>
    </xdr:from>
    <xdr:to>
      <xdr:col>2</xdr:col>
      <xdr:colOff>457200</xdr:colOff>
      <xdr:row>28</xdr:row>
      <xdr:rowOff>38099</xdr:rowOff>
    </xdr:to>
    <xdr:pic>
      <xdr:nvPicPr>
        <xdr:cNvPr id="6" name="Imagen 5" descr="Resultado de imagen para caasd">
          <a:extLst>
            <a:ext uri="{FF2B5EF4-FFF2-40B4-BE49-F238E27FC236}">
              <a16:creationId xmlns:a16="http://schemas.microsoft.com/office/drawing/2014/main" id="{527BFB6C-A556-4811-A3B5-4633C6E3E6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4095749"/>
          <a:ext cx="1924050"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476250</xdr:colOff>
      <xdr:row>20</xdr:row>
      <xdr:rowOff>47625</xdr:rowOff>
    </xdr:from>
    <xdr:to>
      <xdr:col>5</xdr:col>
      <xdr:colOff>609600</xdr:colOff>
      <xdr:row>28</xdr:row>
      <xdr:rowOff>19050</xdr:rowOff>
    </xdr:to>
    <xdr:pic>
      <xdr:nvPicPr>
        <xdr:cNvPr id="7" name="Imagen 6" descr="Imagen relacionada">
          <a:extLst>
            <a:ext uri="{FF2B5EF4-FFF2-40B4-BE49-F238E27FC236}">
              <a16:creationId xmlns:a16="http://schemas.microsoft.com/office/drawing/2014/main" id="{D764CAA3-D5CC-4E66-A729-CE0CB7A4B2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0" y="5715000"/>
          <a:ext cx="2419350"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390526</xdr:colOff>
      <xdr:row>0</xdr:row>
      <xdr:rowOff>0</xdr:rowOff>
    </xdr:from>
    <xdr:to>
      <xdr:col>9</xdr:col>
      <xdr:colOff>171450</xdr:colOff>
      <xdr:row>9</xdr:row>
      <xdr:rowOff>30238</xdr:rowOff>
    </xdr:to>
    <xdr:pic>
      <xdr:nvPicPr>
        <xdr:cNvPr id="8" name="Imagen 7">
          <a:extLst>
            <a:ext uri="{FF2B5EF4-FFF2-40B4-BE49-F238E27FC236}">
              <a16:creationId xmlns:a16="http://schemas.microsoft.com/office/drawing/2014/main" id="{5279744E-11EF-43D4-A8C5-6B9DC4DDD122}"/>
            </a:ext>
          </a:extLst>
        </xdr:cNvPr>
        <xdr:cNvPicPr>
          <a:picLocks noChangeAspect="1"/>
        </xdr:cNvPicPr>
      </xdr:nvPicPr>
      <xdr:blipFill>
        <a:blip xmlns:r="http://schemas.openxmlformats.org/officeDocument/2006/relationships" r:embed="rId7"/>
        <a:stretch>
          <a:fillRect/>
        </a:stretch>
      </xdr:blipFill>
      <xdr:spPr>
        <a:xfrm>
          <a:off x="2676526" y="0"/>
          <a:ext cx="4352924" cy="2601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635000</xdr:colOff>
      <xdr:row>9</xdr:row>
      <xdr:rowOff>95250</xdr:rowOff>
    </xdr:from>
    <xdr:to>
      <xdr:col>7</xdr:col>
      <xdr:colOff>415924</xdr:colOff>
      <xdr:row>17</xdr:row>
      <xdr:rowOff>365125</xdr:rowOff>
    </xdr:to>
    <xdr:pic>
      <xdr:nvPicPr>
        <xdr:cNvPr id="2" name="Imagen 1">
          <a:extLst>
            <a:ext uri="{FF2B5EF4-FFF2-40B4-BE49-F238E27FC236}">
              <a16:creationId xmlns:a16="http://schemas.microsoft.com/office/drawing/2014/main" id="{AABDB31B-D175-4041-A6BB-7CD3C735BB4E}"/>
            </a:ext>
          </a:extLst>
        </xdr:cNvPr>
        <xdr:cNvPicPr>
          <a:picLocks noChangeAspect="1"/>
        </xdr:cNvPicPr>
      </xdr:nvPicPr>
      <xdr:blipFill rotWithShape="1">
        <a:blip xmlns:r="http://schemas.openxmlformats.org/officeDocument/2006/relationships" r:embed="rId1"/>
        <a:srcRect b="31057"/>
        <a:stretch/>
      </xdr:blipFill>
      <xdr:spPr>
        <a:xfrm>
          <a:off x="1397000" y="1809750"/>
          <a:ext cx="4352924" cy="179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523875</xdr:colOff>
      <xdr:row>9</xdr:row>
      <xdr:rowOff>63500</xdr:rowOff>
    </xdr:from>
    <xdr:to>
      <xdr:col>7</xdr:col>
      <xdr:colOff>304799</xdr:colOff>
      <xdr:row>17</xdr:row>
      <xdr:rowOff>333375</xdr:rowOff>
    </xdr:to>
    <xdr:pic>
      <xdr:nvPicPr>
        <xdr:cNvPr id="2" name="Imagen 1">
          <a:extLst>
            <a:ext uri="{FF2B5EF4-FFF2-40B4-BE49-F238E27FC236}">
              <a16:creationId xmlns:a16="http://schemas.microsoft.com/office/drawing/2014/main" id="{B48901F7-9107-41A4-BD3E-4BDC06D36694}"/>
            </a:ext>
          </a:extLst>
        </xdr:cNvPr>
        <xdr:cNvPicPr>
          <a:picLocks noChangeAspect="1"/>
        </xdr:cNvPicPr>
      </xdr:nvPicPr>
      <xdr:blipFill rotWithShape="1">
        <a:blip xmlns:r="http://schemas.openxmlformats.org/officeDocument/2006/relationships" r:embed="rId1"/>
        <a:srcRect b="31057"/>
        <a:stretch/>
      </xdr:blipFill>
      <xdr:spPr>
        <a:xfrm>
          <a:off x="1285875" y="1778000"/>
          <a:ext cx="4352924" cy="1793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9ACAB1B8-EEC9-418B-893C-9693A6358884}"/>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539750</xdr:colOff>
      <xdr:row>9</xdr:row>
      <xdr:rowOff>127000</xdr:rowOff>
    </xdr:from>
    <xdr:to>
      <xdr:col>7</xdr:col>
      <xdr:colOff>320674</xdr:colOff>
      <xdr:row>17</xdr:row>
      <xdr:rowOff>396875</xdr:rowOff>
    </xdr:to>
    <xdr:pic>
      <xdr:nvPicPr>
        <xdr:cNvPr id="2" name="Imagen 1">
          <a:extLst>
            <a:ext uri="{FF2B5EF4-FFF2-40B4-BE49-F238E27FC236}">
              <a16:creationId xmlns:a16="http://schemas.microsoft.com/office/drawing/2014/main" id="{714B8B1F-0958-45BC-B382-BBDDF2C5DD6B}"/>
            </a:ext>
          </a:extLst>
        </xdr:cNvPr>
        <xdr:cNvPicPr>
          <a:picLocks noChangeAspect="1"/>
        </xdr:cNvPicPr>
      </xdr:nvPicPr>
      <xdr:blipFill rotWithShape="1">
        <a:blip xmlns:r="http://schemas.openxmlformats.org/officeDocument/2006/relationships" r:embed="rId1"/>
        <a:srcRect b="31057"/>
        <a:stretch/>
      </xdr:blipFill>
      <xdr:spPr>
        <a:xfrm>
          <a:off x="1301750" y="1841500"/>
          <a:ext cx="4352924" cy="1793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7790DDAB-1F7A-477E-B9F8-0C3CE9108DBB}"/>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asdgovdo-my.sharepoint.com/Users/nespaillat/Downloads/DEG-FORE013-Formulario-Informe-de-Evaluacion-Trimestral-de-Metas-Fisicas_28-marzo-201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sheetName val="Historial de Cambios"/>
      <sheetName val="Validacion datos"/>
    </sheetNames>
    <sheetDataSet>
      <sheetData sheetId="0"/>
      <sheetData sheetId="1"/>
      <sheetData sheetId="2">
        <row r="2">
          <cell r="A2">
            <v>1</v>
          </cell>
          <cell r="B2" t="str">
            <v>DESARROLLO INSTITUCIONAL</v>
          </cell>
        </row>
        <row r="3">
          <cell r="A3">
            <v>2</v>
          </cell>
          <cell r="B3" t="str">
            <v>DESARROLLO SOCIAL</v>
          </cell>
        </row>
        <row r="4">
          <cell r="A4">
            <v>3</v>
          </cell>
          <cell r="B4" t="str">
            <v>DESARROLLO PRODUCTIVO</v>
          </cell>
        </row>
        <row r="5">
          <cell r="A5">
            <v>4</v>
          </cell>
          <cell r="B5" t="str">
            <v>DESARROLLO SOSTENIBLE</v>
          </cell>
        </row>
        <row r="8">
          <cell r="A8">
            <v>1.1000000000000001</v>
          </cell>
          <cell r="B8" t="str">
            <v>Administración pública transparente, eficiente y orientada</v>
          </cell>
          <cell r="D8" t="str">
            <v>1.1.1</v>
          </cell>
          <cell r="E8" t="str">
            <v>Estructurar una administración pública eficiente que actúe con honestidad, transparencia y rendición de cuentas y se oriente a la obtención de resultados en beneficio de la sociedad y del desarrollo nacional y local</v>
          </cell>
        </row>
        <row r="9">
          <cell r="A9">
            <v>1.2</v>
          </cell>
          <cell r="B9" t="str">
            <v>Imperio de la ley y seguridad ciudadana</v>
          </cell>
          <cell r="D9" t="str">
            <v>1.1.2</v>
          </cell>
          <cell r="E9" t="str">
            <v>Impulsar el desarrollo local, provincial y regional, mediante el fortalecmimiento de las capacidades de planificación y gestión a los municipios, la participación de los actores sociales y la coordinación con otras instancias del Estado, a fin de potenciar los recursos locales y aprovechar las oportunidades de los mercados globales</v>
          </cell>
        </row>
        <row r="10">
          <cell r="A10">
            <v>1.3</v>
          </cell>
          <cell r="B10" t="str">
            <v>Democracia participativa y ciudadanía responsable</v>
          </cell>
          <cell r="D10" t="str">
            <v>1.2.1</v>
          </cell>
          <cell r="E10" t="str">
            <v>Fortalecer el respeto a la ley y sancionar su incumplimiento a través de un sistema de administración de justicia accesible a toda la población, eficiente en el despacho judicial y ágil en los procesos judiciales</v>
          </cell>
        </row>
        <row r="11">
          <cell r="A11">
            <v>1.4</v>
          </cell>
          <cell r="B11" t="str">
            <v>Seguridad y convivencia pacífica</v>
          </cell>
          <cell r="D11" t="str">
            <v>1.2.2</v>
          </cell>
          <cell r="E11" t="str">
            <v>Construir un clima de seguridad ciudadana basado en el combate a las múltiples causas que originan la delincuencia, la violencia en la convivencia social y el crimen organizado, mediante la articulación eficiente de las políticas de prevención, persecución y sanción</v>
          </cell>
        </row>
        <row r="12">
          <cell r="A12">
            <v>2.1</v>
          </cell>
          <cell r="B12" t="str">
            <v>Educación de calidad para todos y todas</v>
          </cell>
          <cell r="D12" t="str">
            <v>1.3.1</v>
          </cell>
          <cell r="E12" t="str">
            <v>Promover la calidad de la democracia, sus principios, instituciones y procedimientos, facilitando la participación institucional y organizada de la población y el ejercicio responsable de los derechos y deberes ciudadanos</v>
          </cell>
        </row>
        <row r="13">
          <cell r="A13">
            <v>2.2000000000000002</v>
          </cell>
          <cell r="B13" t="str">
            <v>Salud y seguridad social integral</v>
          </cell>
          <cell r="D13" t="str">
            <v>1.3.2</v>
          </cell>
          <cell r="E13" t="str">
            <v>Promover la consolidación del sistema electoral y de partidos políticos para garantizar la actuación responsable, democrática y transparente de los actores e instituciones del sistema político</v>
          </cell>
        </row>
        <row r="14">
          <cell r="A14">
            <v>2.2999999999999998</v>
          </cell>
          <cell r="B14" t="str">
            <v>Igualdad de derechos y oportunidades</v>
          </cell>
          <cell r="D14" t="str">
            <v>1.3.3</v>
          </cell>
          <cell r="E14" t="str">
            <v>Fortalecer las capacidades de control y fiscalización del Congreso Nacional para proteger los recursos públicos y asegurar su uso eficiente, eficaz y transparente</v>
          </cell>
        </row>
        <row r="15">
          <cell r="A15">
            <v>2.4</v>
          </cell>
          <cell r="B15" t="str">
            <v>Cohesión territorial</v>
          </cell>
          <cell r="D15" t="str">
            <v>1.4.1</v>
          </cell>
          <cell r="E15" t="str">
            <v>Garantizar la defensa de los intereses nacionales en los espacios terrestre, marítimo y aéreo</v>
          </cell>
        </row>
        <row r="16">
          <cell r="A16">
            <v>2.5</v>
          </cell>
          <cell r="B16" t="str">
            <v>Vivienda digna en entornos saludables</v>
          </cell>
          <cell r="D16" t="str">
            <v>1.4.2</v>
          </cell>
          <cell r="E16" t="str">
            <v>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row r="17">
          <cell r="A17">
            <v>2.6</v>
          </cell>
          <cell r="B17" t="str">
            <v>Cultura e identidad nacional en un mundo global</v>
          </cell>
          <cell r="D17" t="str">
            <v>2.1.1</v>
          </cell>
          <cell r="E17" t="str">
            <v>Implantar y garantizar un sistema educativo nacional de calidad</v>
          </cell>
        </row>
        <row r="18">
          <cell r="A18">
            <v>2.7</v>
          </cell>
          <cell r="B18" t="str">
            <v>Deportes y recreación física para el desarrollo humano</v>
          </cell>
          <cell r="D18" t="str">
            <v>2.1.2</v>
          </cell>
          <cell r="E18" t="str">
            <v>Universalizar la educación desde el nivel inicial hasta completar el nivel medio</v>
          </cell>
        </row>
        <row r="19">
          <cell r="A19">
            <v>3.1</v>
          </cell>
          <cell r="B19" t="str">
            <v>Economía articulada, innovadora y ambientalmente sostenible, con una estructura productiva que genera crecimiento alto y sostenido, con trabajo digno, que se inserta de forma competitiva en la economía global</v>
          </cell>
          <cell r="D19" t="str">
            <v>2.2.1</v>
          </cell>
          <cell r="E19" t="str">
            <v>Garantizar el derecho de la población al acceso a un modelo de atención integral, con calidad y calidez, que privilegie la promoción de la salud y la prevención de la enfermedad, mediante la consolidación del Sistema Nacional de Salud</v>
          </cell>
        </row>
        <row r="20">
          <cell r="A20">
            <v>3.2</v>
          </cell>
          <cell r="B20" t="str">
            <v>Energía confiable y ambientalmente sostenible</v>
          </cell>
          <cell r="D20" t="str">
            <v>2.2.2</v>
          </cell>
          <cell r="E20" t="str">
            <v>Universalizar el aseguramiento en salud para garantizar el acceso a servicios de salud y reducir el gasto de bolsillo</v>
          </cell>
        </row>
        <row r="21">
          <cell r="A21">
            <v>3.3</v>
          </cell>
          <cell r="B21" t="str">
            <v>Competitividad e innovavión en un ambiente favorable a la cooperación y la responsabilidad social</v>
          </cell>
          <cell r="D21" t="str">
            <v>2.2.3</v>
          </cell>
          <cell r="E21" t="str">
            <v>Garantizar un sistema universal, único y sostenible de Seguridad Social frente a los riesgos de vejez, discapacidad y sobrevivencia, integrando y transparentando los regímenes segmentados existentes, en conformidad con la ley 87-00</v>
          </cell>
        </row>
        <row r="22">
          <cell r="A22">
            <v>3.4</v>
          </cell>
          <cell r="B22" t="str">
            <v>Empleos suficientes y dignos</v>
          </cell>
          <cell r="D22" t="str">
            <v>2.3.1</v>
          </cell>
          <cell r="E22" t="str">
            <v>Construir una cultura de igualdad y equidad entre hombres y mujeres</v>
          </cell>
        </row>
        <row r="23">
          <cell r="A23">
            <v>3.5</v>
          </cell>
          <cell r="B23" t="str">
            <v>Estructura productiva sectorial y territorialmente adecuada, integrada competitivamente a la economía global y que aprovecha las oportunidades del mercado local.</v>
          </cell>
          <cell r="D23" t="str">
            <v>2.3.2</v>
          </cell>
          <cell r="E23" t="str">
            <v>Elevar el capital humano y social y las oportunidades enconómicas para la población en condiciones de pobreza, a fin de elvar su empleabilidad, capacidad de generación de ingresos y mejoría de las condiciones de vida.</v>
          </cell>
        </row>
        <row r="24">
          <cell r="A24">
            <v>4.0999999999999996</v>
          </cell>
          <cell r="B24" t="str">
            <v>Manejo sostenible del medio ambiente</v>
          </cell>
          <cell r="D24" t="str">
            <v>2.3.3</v>
          </cell>
          <cell r="E24" t="str">
            <v>Disminuir la pobreza mediante un efectivo y eficiente sistema de protección social, que tome en cuenta las necesidades y vulnerabilidades a lo largo del ciclo de vida</v>
          </cell>
        </row>
        <row r="25">
          <cell r="A25">
            <v>4.2</v>
          </cell>
          <cell r="B25" t="str">
            <v>Eficaz gestión de riesgos para minimizar pérdidas humanas, económicas y ambientales.</v>
          </cell>
          <cell r="D25" t="str">
            <v>2.3.4</v>
          </cell>
          <cell r="E25" t="str">
            <v>Proteger a los niños, niñas, adolescentes y jóvenes desde la primera infancia para propiciar su desarrollo integral e inclusión social</v>
          </cell>
        </row>
        <row r="26">
          <cell r="A26">
            <v>4.3</v>
          </cell>
          <cell r="B26" t="str">
            <v>Adecuada adaptación al cambio climático</v>
          </cell>
          <cell r="D26" t="str">
            <v>2.3.5</v>
          </cell>
          <cell r="E26" t="str">
            <v>Proteger a la población adulta mayor, en particular aquella en condiciones de vulnerabilidad, e impulsar su inclusión económica y social</v>
          </cell>
        </row>
        <row r="27">
          <cell r="D27" t="str">
            <v>2.3.6</v>
          </cell>
          <cell r="E27" t="str">
            <v>Proteger a las personas con discapacidad, en particular aquellas en condiciones de vulnerabilidad, e impulsar su inclusión económica y social</v>
          </cell>
        </row>
        <row r="28">
          <cell r="D28" t="str">
            <v>2.3.7</v>
          </cell>
          <cell r="E28" t="str">
            <v>Ordenar los flujos migratorios conforme a las necesidades del desarrollo nacional</v>
          </cell>
        </row>
        <row r="29">
          <cell r="D29" t="str">
            <v>2.3.8</v>
          </cell>
          <cell r="E29" t="str">
            <v>Promover y proteger los derechos de la población dominicana en el exterior y propiciar la conservación de su identidad nacional</v>
          </cell>
        </row>
        <row r="30">
          <cell r="D30" t="str">
            <v>2.4.1</v>
          </cell>
          <cell r="E30" t="str">
            <v>Integrar la dimensión de la cohesión territorial en el diseño y la gestión de las políticas públicas</v>
          </cell>
        </row>
        <row r="31">
          <cell r="D31" t="str">
            <v>2.4.2</v>
          </cell>
          <cell r="E31" t="str">
            <v>Reducir la disparidad urbano-rural e interregional en el acceso a servicios y oportunidades económicas, mediante la promoción de un desarrollo territorial ordenado e inclusivo</v>
          </cell>
        </row>
        <row r="32">
          <cell r="D32" t="str">
            <v>2.4.3</v>
          </cell>
          <cell r="E32" t="str">
            <v>Promover el desarrollo sostenible de la zona fronteriza</v>
          </cell>
        </row>
        <row r="33">
          <cell r="D33" t="str">
            <v>2.5.1</v>
          </cell>
          <cell r="E33" t="str">
            <v>Facilitar el acceso de la población a viviendas económicas, seguras y dignas, con seguridad jurídica y en asentamientos humanos sostenibles, socialmente integrados, que cumplan con los criterios de adecuada gestión de riesgos y accesibilidad universal para las personas con discapacidad físico motora</v>
          </cell>
        </row>
        <row r="34">
          <cell r="D34" t="str">
            <v>2.5.2</v>
          </cell>
          <cell r="E34" t="str">
            <v>Garantizar el acceso universal a servicios de agua potable y saneamiento, provistos con calidad y eficiencia</v>
          </cell>
        </row>
        <row r="35">
          <cell r="D35" t="str">
            <v>2.6.1</v>
          </cell>
          <cell r="E35" t="str">
            <v>Recuperar, promover y desarrollar los diferentes procesos y manifestaciones culturales que reafirman la identidad nacional, en un marco de participación, pluralidad, equidad de género y apertura al entorno regional y global</v>
          </cell>
        </row>
        <row r="36">
          <cell r="D36" t="str">
            <v>2.6.2</v>
          </cell>
          <cell r="E36" t="str">
            <v>Promover el desarrollo de la industria cultural</v>
          </cell>
        </row>
        <row r="37">
          <cell r="D37" t="str">
            <v>2.7.1</v>
          </cell>
          <cell r="E37" t="str">
            <v>Promover la cultura de práctica sistemática de actividades físicas y del deporte para elevar la calidad de vida</v>
          </cell>
        </row>
        <row r="38">
          <cell r="D38" t="str">
            <v>3.1.1</v>
          </cell>
          <cell r="E38" t="str">
            <v>Garantizar la sostenibilidad macroeconómica</v>
          </cell>
        </row>
        <row r="39">
          <cell r="D39" t="str">
            <v>3.1.2</v>
          </cell>
          <cell r="E39" t="str">
            <v>Consolidar una gestión de las finanzas públicas sostenible, que asigne los recursos en función de las prioridades del desarrollo nacional y propicie una distribución equitativa de la renta nacional</v>
          </cell>
        </row>
        <row r="40">
          <cell r="D40" t="str">
            <v>3.1.3</v>
          </cell>
          <cell r="E40" t="str">
            <v>Consolidar un sistema financiero eficiente, solvente y profundo que apoye la generación de ahorro y su canalización al desarrollo productivo</v>
          </cell>
        </row>
        <row r="41">
          <cell r="D41" t="str">
            <v>3.2.1</v>
          </cell>
          <cell r="E41" t="str">
            <v>Asegurar un suministro confiable de electricidad, a precios competitivos y en condiciones de sostenibilidad financiera y ambiental</v>
          </cell>
        </row>
        <row r="42">
          <cell r="D42" t="str">
            <v>3.2.2</v>
          </cell>
          <cell r="E42" t="str">
            <v>Garantizar un suministro de combustibles confiable, diversificado, a precios competitivos y en condiciones de sostenibilidad ambiental</v>
          </cell>
        </row>
        <row r="43">
          <cell r="D43" t="str">
            <v>3.3.1</v>
          </cell>
          <cell r="E43" t="str">
            <v>Desarrollar un entorno regulador que asegure un funcionamiento ordenado de los mercados y un clima de inversión y negocios pro-competitivo en un marco de responsabilidad social</v>
          </cell>
        </row>
        <row r="44">
          <cell r="D44" t="str">
            <v>3.3.2</v>
          </cell>
          <cell r="E44" t="str">
            <v>Consolidar el clima de paz laboral para apoyar la generación de empleo decente</v>
          </cell>
        </row>
        <row r="45">
          <cell r="D45" t="str">
            <v>3.3.3</v>
          </cell>
          <cell r="E45" t="str">
            <v>Consolidar un sistema de educación superior de calidad, que responda a las necesidades del desarrollo de la Nación</v>
          </cell>
        </row>
        <row r="46">
          <cell r="D46" t="str">
            <v>3.3.4</v>
          </cell>
          <cell r="E46" t="str">
            <v>Fortalecer el sistema nacional de ciencia, tecnoloíia e innovación para dea respuestas a las demandas económicas, sociales y culturales de la nación y propiciar la inserción en la sociedad y economía del conocimiento</v>
          </cell>
        </row>
        <row r="47">
          <cell r="D47" t="str">
            <v>3.3.5</v>
          </cell>
          <cell r="E47" t="str">
            <v>Lograr acceso universal y uso productivo de las tecnologías de la información y comunicación (TIC)</v>
          </cell>
        </row>
        <row r="48">
          <cell r="D48" t="str">
            <v>3.3.6</v>
          </cell>
          <cell r="E48" t="str">
            <v>Expandir la cobertura y mejorar la calidad y competitividad de la infraestructura y servicios de transporte, logística, orientándolos a la integración del territorio, al apoyo del desarrollo productivo a la inserción competitiva en los mercados internacionales.</v>
          </cell>
        </row>
        <row r="49">
          <cell r="D49" t="str">
            <v>3.3.7</v>
          </cell>
          <cell r="E49" t="str">
            <v>Convertir al país en un centro logístico regional, aprovechando sus ventajas de localización geográfica</v>
          </cell>
        </row>
        <row r="50">
          <cell r="D50" t="str">
            <v>3.4.1</v>
          </cell>
          <cell r="E50" t="str">
            <v>Propiciar mayores niveles de inversión, tanto nacional como extranjera, en actividades de alto valor agregado y capacidad de generación de empleo decente</v>
          </cell>
        </row>
        <row r="51">
          <cell r="D51" t="str">
            <v>3.4.2</v>
          </cell>
          <cell r="E51" t="str">
            <v>Consolidar el Sistema de Formación y Capacitación Continua para el Trabajo, a fin de acompañar al aparato productivo en su proceso de escalamiento de valor, facilitar la inserción en el mercado laboral y desarrollar capacidades emprendedoras</v>
          </cell>
        </row>
        <row r="52">
          <cell r="D52" t="str">
            <v>3.4.3</v>
          </cell>
          <cell r="E52" t="str">
            <v>Elevar la eficiencia, capacidad de inversión y productividad de las micro, pequeñas y medianas empresas (MIPYME).</v>
          </cell>
        </row>
        <row r="53">
          <cell r="D53" t="str">
            <v>3.5.1</v>
          </cell>
          <cell r="E53" t="str">
            <v>Impulsar el desarrollo exportador sobre la base de una inserción competitiva en los mercados internacionales</v>
          </cell>
        </row>
        <row r="54">
          <cell r="D54" t="str">
            <v>3.5.2</v>
          </cell>
          <cell r="E54" t="str">
            <v>Crear la infraestructura (física e institucional) de normalización, metrología, reglamentación técnica y acreditación, que garantice el cumplimiento de los requisitos de los mercados globales y un compromiso con la excelencia</v>
          </cell>
        </row>
        <row r="55">
          <cell r="D55" t="str">
            <v>3.5.3</v>
          </cell>
          <cell r="E55" t="str">
            <v>Elevar la productividad, competitividad y sostenibilidad ambiental y financiera de las cadenas agroproductivas, a fin de contribuir a la seguridad alimentaria, aprovechar el potencial exportador y generar empleo e ingresos para la población rural</v>
          </cell>
        </row>
        <row r="56">
          <cell r="D56" t="str">
            <v>3.5.4</v>
          </cell>
          <cell r="E56" t="str">
            <v>Desarrollar un sector manufacturero articulador del aparato productivo nacional, ambientalmente sostenible e integrado a los mercados globales con creciente escalamiento en las cadenas de valor</v>
          </cell>
        </row>
        <row r="57">
          <cell r="D57" t="str">
            <v>3.5.5</v>
          </cell>
          <cell r="E57" t="str">
            <v>Apoyar la competitividad, diversificación y sostenibilidad del sector turismo</v>
          </cell>
        </row>
        <row r="58">
          <cell r="D58" t="str">
            <v>3.5.6</v>
          </cell>
          <cell r="E58" t="str">
            <v>Consolidar un entorno adecuado que incentive la inversión para el desarrollo sostenible del sector minero</v>
          </cell>
        </row>
        <row r="59">
          <cell r="D59" t="str">
            <v>4.1.1</v>
          </cell>
          <cell r="E59" t="str">
            <v>Proteger y usar de forma sostenible los bienes y servicios de los ecosistemas, la bio-diversidad y el patrimonio natural de la nación, incluidos los recursos marinos</v>
          </cell>
        </row>
        <row r="60">
          <cell r="D60" t="str">
            <v>4.1.2</v>
          </cell>
          <cell r="E60" t="str">
            <v>Promover la producción y el consumo sostenibles</v>
          </cell>
        </row>
        <row r="61">
          <cell r="D61" t="str">
            <v>4.1.3</v>
          </cell>
          <cell r="E61" t="str">
            <v>Desarrollar una gestión integral de desechos, sustancias contaminantes y fuentes de contaminación</v>
          </cell>
        </row>
        <row r="62">
          <cell r="D62" t="str">
            <v>4.1.4</v>
          </cell>
          <cell r="E62" t="str">
            <v>Gestionar el recurso agua de manera eficiente y sostenible, para garantizar la seguridad hídrica</v>
          </cell>
        </row>
        <row r="63">
          <cell r="D63" t="str">
            <v>4.2.1</v>
          </cell>
          <cell r="E63" t="str">
            <v>Desarrollar un eficaz sistema nacional de gestión integral de riesgos, con activa participación de las comunidades y gobiernos locales, que minimice los daños y posibilite la recuperación rápida y sostenible de las áreas y poblaciones afectadas</v>
          </cell>
        </row>
        <row r="64">
          <cell r="D64" t="str">
            <v>4.3.1</v>
          </cell>
          <cell r="E64" t="str">
            <v>Reducir la vulnerabilidad, avanzar en la adaptación a los efectos del cambio climático y contribuir a la mitigación de sus causas</v>
          </cell>
        </row>
      </sheetData>
    </sheetDataSet>
  </externalBook>
</externalLink>
</file>

<file path=xl/persons/person.xml><?xml version="1.0" encoding="utf-8"?>
<personList xmlns="http://schemas.microsoft.com/office/spreadsheetml/2018/threadedcomments" xmlns:x="http://schemas.openxmlformats.org/spreadsheetml/2006/main">
  <person displayName="Rosa Pena" id="{6FB7FAF5-93A4-4C1D-8107-0FB10321CC82}" userId="S-1-5-21-2485633020-3248229832-3525044030-1475" providerId="AD"/>
  <person displayName="Katihusca O. Ledesma G." id="{4E6213B2-1F97-4FAB-BF23-AC5B180D6356}" userId="S::Katihusca.Ledesma@caasd.gob.do::64b01010-6c5b-49fa-ac71-ddffb46506b6" providerId="AD"/>
  <person displayName="User.App23" id="{4B7BE634-939A-40C2-846C-E18C5B8311E1}" userId="S::user.app23@caasdgovdo.onmicrosoft.com::d0007761-f0f5-49c6-8e9c-ee82307c657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28:K31" totalsRowShown="0" headerRowDxfId="47" dataDxfId="45" headerRowBorderDxfId="46" tableBorderDxfId="44" totalsRowBorderDxfId="43">
  <tableColumns count="11">
    <tableColumn id="1" xr3:uid="{DC1B7B10-25DF-444B-B97E-464EC471DB5B}" name="Producto" dataDxfId="42"/>
    <tableColumn id="2" xr3:uid="{C61E64BC-B5A5-45F4-8F84-130CBA355D9D}" name="Indicador" dataDxfId="7"/>
    <tableColumn id="3" xr3:uid="{3AC7971E-A8AB-4C13-830D-AC13829EAC0E}" name="Física_x000a_(A)" dataDxfId="6" dataCellStyle="Millares"/>
    <tableColumn id="4" xr3:uid="{8DB7EDBB-DB79-4CBD-AD68-D153CE19B0A8}" name="Financiera_x000a_(B)" dataDxfId="5"/>
    <tableColumn id="9" xr3:uid="{AC3E8DE2-D537-4CBB-AD59-753602F58C3E}" name="Física_x000a_(C)" dataDxfId="4">
      <calculatedColumnFormula>+Tabla1[[#This Row],[Física
(A)]]/4</calculatedColumnFormula>
    </tableColumn>
    <tableColumn id="10" xr3:uid="{25C7EA1D-EAE0-4DC9-9FB1-C0E265B640E6}" name="Financiera_x000a_(D)" dataDxfId="3"/>
    <tableColumn id="5" xr3:uid="{C2FDA61C-9281-4FCB-A3FE-246521A85EA0}" name="Física _x000a_(E)" dataDxfId="2" dataCellStyle="Millares"/>
    <tableColumn id="6" xr3:uid="{B07D8104-8103-4848-A228-6FBAE528EF68}" name="Financiera _x000a_ (F)" dataDxfId="0">
      <calculatedColumnFormula>1789141862.6+58174</calculatedColumnFormula>
    </tableColumn>
    <tableColumn id="7" xr3:uid="{F97ACE16-1124-4543-AD0A-CBAA1878A36A}" name="Física _x000a_(%)_x000a_ G=E/C" dataDxfId="1" dataCellStyle="Porcentaje">
      <calculatedColumnFormula>IF(G29&gt;0,G29/E29,0)</calculatedColumnFormula>
    </tableColumn>
    <tableColumn id="8" xr3:uid="{CAB2F777-24BA-4EFC-82F9-153B93171D9B}" name="Financiero _x000a_(%) _x000a_H=F/D" dataDxfId="41">
      <calculatedColumnFormula>IF(H29&gt;0,H29/F29,0)</calculatedColumnFormula>
    </tableColumn>
    <tableColumn id="11" xr3:uid="{65EE5581-8C41-4557-9B28-8757C92AB462}" name="Columna1" dataDxfId="4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F81C8F-6DD2-4354-96CA-9A7398A57A8E}" name="Tabla13" displayName="Tabla13" ref="A28:J30" totalsRowShown="0" headerRowDxfId="9" dataDxfId="8" headerRowBorderDxfId="39" tableBorderDxfId="38" totalsRowBorderDxfId="37">
  <tableColumns count="10">
    <tableColumn id="1" xr3:uid="{FC6DB111-2F12-440B-93CC-262C064DA1B7}" name="Producto" dataDxfId="19"/>
    <tableColumn id="2" xr3:uid="{6B662EFC-2FBC-48EE-ADAE-F860FD6BC257}" name="Indicador" dataDxfId="18"/>
    <tableColumn id="3" xr3:uid="{BA97FF1B-1060-4614-AFE1-67BFC24D5802}" name="Física_x000a_(A)" dataDxfId="17" dataCellStyle="Millares"/>
    <tableColumn id="4" xr3:uid="{01DD5E01-3432-4797-A877-368DE9E3A228}" name="Financiera_x000a_(B)" dataDxfId="16" dataCellStyle="Millares"/>
    <tableColumn id="9" xr3:uid="{96EF8D5C-A1CC-4D3F-94B9-2D6047E0FD08}" name="Física_x000a_(C)" dataDxfId="15" dataCellStyle="Millares">
      <calculatedColumnFormula>+Tabla13[[#This Row],[Física
(A)]]/4</calculatedColumnFormula>
    </tableColumn>
    <tableColumn id="10" xr3:uid="{889C75D1-1248-4F97-A615-BE519BD5DC80}" name="Financiera_x000a_(D)" dataDxfId="14" dataCellStyle="Millares"/>
    <tableColumn id="5" xr3:uid="{92B90EC3-83BA-45B2-9B80-28BBEB7EC9E0}" name="Física _x000a_(E)" dataDxfId="13" dataCellStyle="Millares"/>
    <tableColumn id="6" xr3:uid="{546E0053-40B8-4E51-860E-CBF2981B7D7A}" name="Financiera _x000a_ (F)" dataDxfId="12"/>
    <tableColumn id="7" xr3:uid="{F0BCFDA7-BE59-4E81-8958-E4237373605D}" name="Física _x000a_(%)_x000a_ G=E/C" dataDxfId="11" dataCellStyle="Porcentaje">
      <calculatedColumnFormula>IF(G29&gt;0,G29/E29,0)</calculatedColumnFormula>
    </tableColumn>
    <tableColumn id="8" xr3:uid="{634103A3-E1ED-43D4-B160-1BE8498411F0}" name="Financiero _x000a_(%) _x000a_H=F/D" dataDxfId="10">
      <calculatedColumnFormula>IF(H29&gt;0,H29/F29,0)</calculatedColumnFormula>
    </tableColumn>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BED5F4E-9264-469A-B54E-27319914A188}" name="Tabla134" displayName="Tabla134" ref="A28:L29" totalsRowShown="0" headerRowDxfId="36" dataDxfId="34" headerRowBorderDxfId="35" tableBorderDxfId="33" totalsRowBorderDxfId="32">
  <tableColumns count="12">
    <tableColumn id="1" xr3:uid="{3DBF79D8-7820-48E8-A640-3FF95DE660CA}" name="Producto" dataDxfId="31"/>
    <tableColumn id="2" xr3:uid="{24656F2E-0208-438A-B655-0AF00AABEB48}" name="Indicador" dataDxfId="30"/>
    <tableColumn id="3" xr3:uid="{C749E1FB-73BE-4219-863C-4440752FABB6}" name="Física_x000a_(A)" dataDxfId="29" dataCellStyle="Millares"/>
    <tableColumn id="4" xr3:uid="{5A006633-A0BC-40E6-A0F1-10449993946D}" name="Financiera_x000a_(B)" dataDxfId="28"/>
    <tableColumn id="9" xr3:uid="{113C7BDC-C86C-4BF2-955E-30FC55791F3E}" name="Física_x000a_(C)" dataDxfId="27"/>
    <tableColumn id="10" xr3:uid="{C6C24817-50B9-4FBC-9CF2-C09963EAFB4E}" name="Financiera_x000a_(D)" dataDxfId="26"/>
    <tableColumn id="5" xr3:uid="{786A5200-41D3-481B-9A19-3F77FB2229DF}" name="Física _x000a_(E)" dataDxfId="25"/>
    <tableColumn id="6" xr3:uid="{91D23E72-A360-428B-840C-BE0D90B779E3}" name="Financiera _x000a_ (F)" dataDxfId="24"/>
    <tableColumn id="7" xr3:uid="{07A140AF-526B-40E3-9D99-2CE7A4806885}" name="Física _x000a_(%)_x000a_ G=E/C" dataDxfId="23" dataCellStyle="Porcentaje">
      <calculatedColumnFormula>IF(G29&gt;0,G29/E29,0)</calculatedColumnFormula>
    </tableColumn>
    <tableColumn id="8" xr3:uid="{DF800A31-F9E2-4166-B432-22F2A910032E}" name="Financiero _x000a_(%) _x000a_H=F/D" dataDxfId="22">
      <calculatedColumnFormula>IF(H29&gt;0,H29/F29,0)</calculatedColumnFormula>
    </tableColumn>
    <tableColumn id="11" xr3:uid="{E22C3CA8-E70A-4331-9F7C-D8BA6B9D63D7}" name="413,724" dataDxfId="21">
      <calculatedColumnFormula>+Tabla134[[#Headers],[ 409,657 ]]-Tabla134[[#Headers],[413,724]]</calculatedColumnFormula>
    </tableColumn>
    <tableColumn id="12" xr3:uid="{393B8E12-00C9-422F-A445-7A2F0708C5C1}" name=" 409,657 " dataDxfId="2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9" dT="2024-01-24T20:46:59.42" personId="{4E6213B2-1F97-4FAB-BF23-AC5B180D6356}" id="{7FC0F226-A235-45A9-B026-DE307D252348}">
    <text>Si se modifica el presupuesto anual la programación financiera trimestral también</text>
  </threadedComment>
  <threadedComment ref="H29" dT="2024-01-26T14:00:32.86" personId="{4E6213B2-1F97-4FAB-BF23-AC5B180D6356}" id="{14FAACB0-C71A-4600-A224-CA7816D65B75}">
    <text>El valor ejecutado es 1,689,255,185.60</text>
  </threadedComment>
  <threadedComment ref="H29" dT="2024-01-26T20:08:05.46" personId="{6FB7FAF5-93A4-4C1D-8107-0FB10321CC82}" id="{D9A42E6A-C794-4547-AD64-5C5E3A5A838E}" parentId="{14FAACB0-C71A-4600-A224-CA7816D65B75}">
    <text>Verificar informe de ejecución generado del sigef.</text>
  </threadedComment>
</ThreadedComments>
</file>

<file path=xl/threadedComments/threadedComment2.xml><?xml version="1.0" encoding="utf-8"?>
<ThreadedComments xmlns="http://schemas.microsoft.com/office/spreadsheetml/2018/threadedcomments" xmlns:x="http://schemas.openxmlformats.org/spreadsheetml/2006/main">
  <threadedComment ref="C25" dT="2024-01-26T14:05:31.35" personId="{4E6213B2-1F97-4FAB-BF23-AC5B180D6356}" id="{78F1AA73-DA37-406A-9C1E-145D3CDA1247}">
    <text>Valor diferente 3,964,252,415.92</text>
  </threadedComment>
  <threadedComment ref="D29" dT="2024-01-26T14:01:13.55" personId="{4E6213B2-1F97-4FAB-BF23-AC5B180D6356}" id="{80AE610D-5709-4001-A459-63779B30CC0B}">
    <text>El presupuesto vigente es 1,304,414,711.31</text>
  </threadedComment>
  <threadedComment ref="D30" dT="2024-01-26T14:04:33.08" personId="{4E6213B2-1F97-4FAB-BF23-AC5B180D6356}" id="{8F7A2B29-9F43-4639-947A-F1E91598BDCF}">
    <text>Valor es 2,659,837,704.61</text>
  </threadedComment>
  <threadedComment ref="D30" dT="2024-01-26T20:07:05.06" personId="{6FB7FAF5-93A4-4C1D-8107-0FB10321CC82}" id="{35BC0A79-1FFF-40C3-98BC-36A086BD391E}" parentId="{8F7A2B29-9F43-4639-947A-F1E91598BDCF}">
    <text>Revisar, se actualizo conforme al reporte generado del sigef, al 31de diciembre 2023</text>
  </threadedComment>
  <threadedComment ref="G30" dT="2024-01-15T13:45:00.51" personId="{4B7BE634-939A-40C2-846C-E18C5B8311E1}" id="{801B07D9-9CC5-4E2D-92C4-77E2B3E366DF}">
    <text>Contiene tratamiento de la Zurza</text>
  </threadedComment>
  <threadedComment ref="H30" dT="2024-01-26T14:10:07.34" personId="{4E6213B2-1F97-4FAB-BF23-AC5B180D6356}" id="{E85D6134-8072-4E51-9E2C-9514CC1B3704}">
    <text>El valor es 714,563,390.06</text>
  </threadedComment>
  <threadedComment ref="B35" dT="2024-01-15T13:43:35.14" personId="{4B7BE634-939A-40C2-846C-E18C5B8311E1}" id="{F4FA79C9-FC2B-4185-9EED-B38D8BAD2DD2}">
    <text>Viviendas a septiembre 2023 debido a ultimo dato con certeza antes de la salida de ACEA</text>
  </threadedComment>
  <threadedComment ref="B39" dT="2024-01-26T14:14:10.55" personId="{4E6213B2-1F97-4FAB-BF23-AC5B180D6356}" id="{B3A3B1B9-64AB-42E9-8A22-6F047AD4BAD9}">
    <text>Revisar datos con los cambios de las estadisticas al cierre del año</text>
  </threadedComment>
  <threadedComment ref="B39" dT="2024-01-26T20:10:09.36" personId="{6FB7FAF5-93A4-4C1D-8107-0FB10321CC82}" id="{84B300FE-ED4C-4266-A77E-CD2D5C194869}" parentId="{B3A3B1B9-64AB-42E9-8A22-6F047AD4BAD9}">
    <text>corregido</text>
  </threadedComment>
</ThreadedComments>
</file>

<file path=xl/threadedComments/threadedComment3.xml><?xml version="1.0" encoding="utf-8"?>
<ThreadedComments xmlns="http://schemas.microsoft.com/office/spreadsheetml/2018/threadedcomments" xmlns:x="http://schemas.openxmlformats.org/spreadsheetml/2006/main">
  <threadedComment ref="F25" dT="2024-01-26T15:24:13.96" personId="{4E6213B2-1F97-4FAB-BF23-AC5B180D6356}" id="{EC6BF945-8181-425D-857E-789BB0B459C5}">
    <text>El total ejecutado es de RD$333,706,808.38</text>
  </threadedComment>
  <threadedComment ref="G29" dT="2024-01-12T20:08:13.95" personId="{6FB7FAF5-93A4-4C1D-8107-0FB10321CC82}" id="{9239CDFF-D7D2-4E89-AA97-5EF4BB96C4CE}">
    <text>Según informe estadísticos al mes de septiembre la incorporación de clientes fue de 417,518 a diferencia del informe octubre diciembre donde solo se registraron 409,657 esto daría una disminución de 4,067 al cierre del año</text>
  </threadedComment>
  <threadedComment ref="G29" dT="2024-01-26T14:22:37.03" personId="{4E6213B2-1F97-4FAB-BF23-AC5B180D6356}" id="{D2ADD6DF-C796-4238-A453-CAE8F0FCB08A}" parentId="{9239CDFF-D7D2-4E89-AA97-5EF4BB96C4CE}">
    <text>Corregir este dato conforme a las correcciones que tiene el informe</text>
  </threadedComment>
  <threadedComment ref="H29" dT="2024-01-26T14:24:53.69" personId="{4E6213B2-1F97-4FAB-BF23-AC5B180D6356}" id="{0482D5AB-A061-4E44-AAE9-8B68B1A4F523}">
    <text>La ejecución financiera indica 47,705,808.15</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496E6-BC0E-40C2-8442-079186BE7FB9}">
  <sheetPr>
    <pageSetUpPr fitToPage="1"/>
  </sheetPr>
  <dimension ref="A2:O32"/>
  <sheetViews>
    <sheetView view="pageBreakPreview" topLeftCell="A2" zoomScaleNormal="100" zoomScaleSheetLayoutView="100" workbookViewId="0">
      <selection activeCell="N12" sqref="N12"/>
    </sheetView>
  </sheetViews>
  <sheetFormatPr baseColWidth="10" defaultRowHeight="15" x14ac:dyDescent="0.25"/>
  <cols>
    <col min="1" max="14" width="11.42578125" style="28"/>
    <col min="15" max="16" width="11.42578125" style="28" customWidth="1"/>
    <col min="17" max="16384" width="11.42578125" style="28"/>
  </cols>
  <sheetData>
    <row r="2" spans="1:15" ht="82.5" customHeight="1" x14ac:dyDescent="0.85">
      <c r="A2" s="72"/>
      <c r="B2" s="72"/>
      <c r="C2" s="72"/>
      <c r="D2" s="72"/>
      <c r="E2" s="72"/>
      <c r="F2" s="72"/>
      <c r="G2" s="72"/>
      <c r="H2" s="72"/>
      <c r="I2" s="72"/>
      <c r="J2" s="72"/>
      <c r="K2" s="72"/>
      <c r="L2" s="72"/>
      <c r="M2" s="72"/>
    </row>
    <row r="10" spans="1:15" ht="33.75" x14ac:dyDescent="0.5">
      <c r="A10" s="73" t="s">
        <v>69</v>
      </c>
      <c r="B10" s="73"/>
      <c r="C10" s="73"/>
      <c r="D10" s="73"/>
      <c r="E10" s="73"/>
      <c r="F10" s="73"/>
      <c r="G10" s="73"/>
      <c r="H10" s="73"/>
      <c r="I10" s="73"/>
      <c r="J10" s="73"/>
      <c r="K10" s="73"/>
      <c r="L10" s="73"/>
      <c r="M10" s="73"/>
    </row>
    <row r="11" spans="1:15" ht="63.75" customHeight="1" x14ac:dyDescent="0.45">
      <c r="A11" s="74" t="s">
        <v>111</v>
      </c>
      <c r="B11" s="74"/>
      <c r="C11" s="74"/>
      <c r="D11" s="74"/>
      <c r="E11" s="74"/>
      <c r="F11" s="74"/>
      <c r="G11" s="74"/>
      <c r="H11" s="74"/>
      <c r="I11" s="74"/>
      <c r="J11" s="74"/>
      <c r="K11" s="74"/>
      <c r="L11" s="74"/>
      <c r="M11" s="74"/>
    </row>
    <row r="12" spans="1:15" ht="22.5" x14ac:dyDescent="0.3">
      <c r="A12" s="29"/>
      <c r="B12" s="29"/>
      <c r="C12" s="29"/>
      <c r="D12" s="29"/>
      <c r="E12" s="29"/>
      <c r="F12" s="29"/>
      <c r="G12" s="29"/>
      <c r="H12" s="29"/>
      <c r="I12" s="29"/>
      <c r="J12" s="29"/>
      <c r="K12" s="29"/>
      <c r="L12" s="29"/>
      <c r="M12" s="29"/>
    </row>
    <row r="13" spans="1:15" x14ac:dyDescent="0.25">
      <c r="O13" s="30"/>
    </row>
    <row r="15" spans="1:15" ht="18.75" x14ac:dyDescent="0.3">
      <c r="O15" s="31"/>
    </row>
    <row r="23" spans="4:15" x14ac:dyDescent="0.25">
      <c r="D23" s="32"/>
      <c r="E23" s="32"/>
    </row>
    <row r="29" spans="4:15" x14ac:dyDescent="0.25">
      <c r="O29" s="32"/>
    </row>
    <row r="32" spans="4:15" x14ac:dyDescent="0.25">
      <c r="O32" s="32"/>
    </row>
  </sheetData>
  <mergeCells count="3">
    <mergeCell ref="A2:M2"/>
    <mergeCell ref="A10:M10"/>
    <mergeCell ref="A11:M11"/>
  </mergeCells>
  <pageMargins left="0.7" right="0.7" top="0.75" bottom="0.75" header="0.3" footer="0.3"/>
  <pageSetup scale="6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F688-EC4A-43AC-9F10-76B54A4C91CB}">
  <dimension ref="A18:J18"/>
  <sheetViews>
    <sheetView view="pageBreakPreview" zoomScale="60" zoomScaleNormal="100" workbookViewId="0">
      <selection activeCell="I9" sqref="I9"/>
    </sheetView>
  </sheetViews>
  <sheetFormatPr baseColWidth="10" defaultRowHeight="15" x14ac:dyDescent="0.25"/>
  <cols>
    <col min="1" max="16384" width="11.42578125" style="32"/>
  </cols>
  <sheetData>
    <row r="18" spans="1:10" ht="278.25" customHeight="1" x14ac:dyDescent="1.95">
      <c r="A18" s="75" t="s">
        <v>70</v>
      </c>
      <c r="B18" s="75"/>
      <c r="C18" s="75"/>
      <c r="D18" s="75"/>
      <c r="E18" s="75"/>
      <c r="F18" s="75"/>
      <c r="G18" s="75"/>
      <c r="H18" s="75"/>
      <c r="I18" s="75"/>
      <c r="J18" s="75"/>
    </row>
  </sheetData>
  <mergeCells count="1">
    <mergeCell ref="A18:J18"/>
  </mergeCells>
  <pageMargins left="0.7" right="0.7" top="0.75" bottom="0.75" header="0.3" footer="0.3"/>
  <pageSetup scale="78"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tabColor rgb="FFFF0000"/>
  </sheetPr>
  <dimension ref="A1:S53"/>
  <sheetViews>
    <sheetView tabSelected="1" view="pageBreakPreview" topLeftCell="A19" zoomScaleNormal="100" zoomScaleSheetLayoutView="100" workbookViewId="0">
      <selection activeCell="G46" sqref="G46:J46"/>
    </sheetView>
  </sheetViews>
  <sheetFormatPr baseColWidth="10" defaultRowHeight="15" x14ac:dyDescent="0.25"/>
  <cols>
    <col min="1" max="1" width="28.7109375" style="5" customWidth="1"/>
    <col min="2" max="2" width="18.7109375" style="5" customWidth="1"/>
    <col min="3" max="7" width="12.7109375" style="5" customWidth="1"/>
    <col min="8" max="8" width="18.5703125" style="5" customWidth="1"/>
    <col min="9" max="9" width="12.7109375" style="5" customWidth="1"/>
    <col min="10" max="10" width="20.140625" style="5" customWidth="1"/>
    <col min="11" max="11" width="15.7109375" bestFit="1" customWidth="1"/>
    <col min="12" max="12" width="19" bestFit="1" customWidth="1"/>
    <col min="13" max="13" width="16.85546875" bestFit="1" customWidth="1"/>
    <col min="16" max="16" width="15.140625" bestFit="1" customWidth="1"/>
    <col min="17" max="17" width="18.85546875" bestFit="1" customWidth="1"/>
  </cols>
  <sheetData>
    <row r="1" spans="1:10" ht="21.75" customHeight="1" thickBot="1" x14ac:dyDescent="0.3">
      <c r="A1" s="17"/>
      <c r="B1" s="97" t="s">
        <v>112</v>
      </c>
      <c r="C1" s="98"/>
      <c r="D1" s="98"/>
      <c r="E1" s="98"/>
      <c r="F1" s="98"/>
      <c r="G1" s="98"/>
      <c r="H1" s="98"/>
      <c r="I1" s="98"/>
      <c r="J1" s="99"/>
    </row>
    <row r="2" spans="1:10" ht="21.75" customHeight="1" thickBot="1" x14ac:dyDescent="0.3">
      <c r="A2" s="18"/>
      <c r="B2" s="100" t="s">
        <v>0</v>
      </c>
      <c r="C2" s="101"/>
      <c r="D2" s="100" t="s">
        <v>1</v>
      </c>
      <c r="E2" s="101"/>
      <c r="F2" s="101"/>
      <c r="G2" s="101"/>
      <c r="H2" s="102"/>
      <c r="I2" s="1" t="s">
        <v>2</v>
      </c>
      <c r="J2" s="2" t="s">
        <v>3</v>
      </c>
    </row>
    <row r="3" spans="1:10" ht="21.75" thickBot="1" x14ac:dyDescent="0.3">
      <c r="A3" s="19"/>
      <c r="B3" s="103" t="s">
        <v>4</v>
      </c>
      <c r="C3" s="104"/>
      <c r="D3" s="103" t="s">
        <v>80</v>
      </c>
      <c r="E3" s="104"/>
      <c r="F3" s="104"/>
      <c r="G3" s="104"/>
      <c r="H3" s="105"/>
      <c r="I3" s="23" t="s">
        <v>78</v>
      </c>
      <c r="J3" s="24">
        <v>0</v>
      </c>
    </row>
    <row r="4" spans="1:10" ht="9.75" customHeight="1" x14ac:dyDescent="0.25">
      <c r="A4" s="106"/>
      <c r="B4" s="107"/>
      <c r="C4" s="107"/>
      <c r="D4" s="108"/>
      <c r="E4" s="108"/>
      <c r="F4" s="108"/>
      <c r="G4" s="108"/>
      <c r="H4" s="108"/>
      <c r="I4" s="107"/>
      <c r="J4" s="109"/>
    </row>
    <row r="5" spans="1:10" ht="3" customHeight="1" x14ac:dyDescent="0.25">
      <c r="A5" s="81"/>
      <c r="B5" s="82"/>
      <c r="C5" s="82"/>
      <c r="D5" s="82"/>
      <c r="E5" s="82"/>
      <c r="F5" s="82"/>
      <c r="G5" s="82"/>
      <c r="H5" s="82"/>
      <c r="I5" s="82"/>
      <c r="J5" s="83"/>
    </row>
    <row r="6" spans="1:10" ht="15.75" x14ac:dyDescent="0.25">
      <c r="A6" s="84" t="s">
        <v>84</v>
      </c>
      <c r="B6" s="85"/>
      <c r="C6" s="85"/>
      <c r="D6" s="85"/>
      <c r="E6" s="85"/>
      <c r="F6" s="85"/>
      <c r="G6" s="85"/>
      <c r="H6" s="85"/>
      <c r="I6" s="85"/>
      <c r="J6" s="86"/>
    </row>
    <row r="7" spans="1:10" ht="15.75" x14ac:dyDescent="0.25">
      <c r="A7" s="87" t="s">
        <v>5</v>
      </c>
      <c r="B7" s="88"/>
      <c r="C7" s="88"/>
      <c r="D7" s="88"/>
      <c r="E7" s="88"/>
      <c r="F7" s="88"/>
      <c r="G7" s="88"/>
      <c r="H7" s="88"/>
      <c r="I7" s="88"/>
      <c r="J7" s="89"/>
    </row>
    <row r="8" spans="1:10" x14ac:dyDescent="0.25">
      <c r="A8" s="3" t="s">
        <v>6</v>
      </c>
      <c r="B8" s="110" t="s">
        <v>50</v>
      </c>
      <c r="C8" s="111"/>
      <c r="D8" s="111"/>
      <c r="E8" s="111"/>
      <c r="F8" s="111"/>
      <c r="G8" s="111"/>
      <c r="H8" s="111"/>
      <c r="I8" s="111"/>
      <c r="J8" s="112"/>
    </row>
    <row r="9" spans="1:10" ht="15" customHeight="1" x14ac:dyDescent="0.25">
      <c r="A9" s="20" t="s">
        <v>35</v>
      </c>
      <c r="B9" s="110" t="s">
        <v>51</v>
      </c>
      <c r="C9" s="111"/>
      <c r="D9" s="111"/>
      <c r="E9" s="111"/>
      <c r="F9" s="111"/>
      <c r="G9" s="111"/>
      <c r="H9" s="111"/>
      <c r="I9" s="111"/>
      <c r="J9" s="112"/>
    </row>
    <row r="10" spans="1:10" x14ac:dyDescent="0.25">
      <c r="A10" s="20" t="s">
        <v>36</v>
      </c>
      <c r="B10" s="110" t="s">
        <v>52</v>
      </c>
      <c r="C10" s="111"/>
      <c r="D10" s="111"/>
      <c r="E10" s="111"/>
      <c r="F10" s="111"/>
      <c r="G10" s="111"/>
      <c r="H10" s="111"/>
      <c r="I10" s="111"/>
      <c r="J10" s="112"/>
    </row>
    <row r="11" spans="1:10" ht="29.25" customHeight="1" x14ac:dyDescent="0.25">
      <c r="A11" s="3" t="s">
        <v>7</v>
      </c>
      <c r="B11" s="91" t="s">
        <v>53</v>
      </c>
      <c r="C11" s="91"/>
      <c r="D11" s="91"/>
      <c r="E11" s="91"/>
      <c r="F11" s="91"/>
      <c r="G11" s="91"/>
      <c r="H11" s="91"/>
      <c r="I11" s="91"/>
      <c r="J11" s="92"/>
    </row>
    <row r="12" spans="1:10" ht="32.25" customHeight="1" x14ac:dyDescent="0.25">
      <c r="A12" s="3" t="s">
        <v>8</v>
      </c>
      <c r="B12" s="91" t="s">
        <v>54</v>
      </c>
      <c r="C12" s="91"/>
      <c r="D12" s="91"/>
      <c r="E12" s="91"/>
      <c r="F12" s="91"/>
      <c r="G12" s="91"/>
      <c r="H12" s="91"/>
      <c r="I12" s="91"/>
      <c r="J12" s="92"/>
    </row>
    <row r="13" spans="1:10" ht="15.75" x14ac:dyDescent="0.25">
      <c r="A13" s="84" t="s">
        <v>9</v>
      </c>
      <c r="B13" s="85"/>
      <c r="C13" s="85"/>
      <c r="D13" s="85"/>
      <c r="E13" s="85"/>
      <c r="F13" s="85"/>
      <c r="G13" s="85"/>
      <c r="H13" s="85"/>
      <c r="I13" s="85"/>
      <c r="J13" s="86"/>
    </row>
    <row r="14" spans="1:10" x14ac:dyDescent="0.25">
      <c r="A14" s="3" t="s">
        <v>10</v>
      </c>
      <c r="B14" s="21">
        <v>2</v>
      </c>
      <c r="C14" s="80" t="str">
        <f>IFERROR(VLOOKUP(B14,'[1]Validacion datos'!A2:B5,2,FALSE),"")</f>
        <v>DESARROLLO SOCIAL</v>
      </c>
      <c r="D14" s="80"/>
      <c r="E14" s="80"/>
      <c r="F14" s="80"/>
      <c r="G14" s="80"/>
      <c r="H14" s="80"/>
      <c r="I14" s="80"/>
      <c r="J14" s="80"/>
    </row>
    <row r="15" spans="1:10" x14ac:dyDescent="0.25">
      <c r="A15" s="3" t="s">
        <v>11</v>
      </c>
      <c r="B15" s="6">
        <v>2.5</v>
      </c>
      <c r="C15" s="80" t="str">
        <f>IFERROR(VLOOKUP(B15,'[1]Validacion datos'!A8:B26,2,FALSE),"")</f>
        <v>Vivienda digna en entornos saludables</v>
      </c>
      <c r="D15" s="80"/>
      <c r="E15" s="80"/>
      <c r="F15" s="80"/>
      <c r="G15" s="80"/>
      <c r="H15" s="80"/>
      <c r="I15" s="80"/>
      <c r="J15" s="80"/>
    </row>
    <row r="16" spans="1:10" x14ac:dyDescent="0.25">
      <c r="A16" s="3" t="s">
        <v>12</v>
      </c>
      <c r="B16" s="7" t="s">
        <v>55</v>
      </c>
      <c r="C16" s="90" t="str">
        <f>IFERROR(VLOOKUP(B16,'[1]Validacion datos'!D8:E64,2,FALSE),"")</f>
        <v>Garantizar el acceso universal a servicios de agua potable y saneamiento, provistos con calidad y eficiencia</v>
      </c>
      <c r="D16" s="90"/>
      <c r="E16" s="90"/>
      <c r="F16" s="90"/>
      <c r="G16" s="90"/>
      <c r="H16" s="90"/>
      <c r="I16" s="90"/>
      <c r="J16" s="90"/>
    </row>
    <row r="17" spans="1:17" ht="15.75" x14ac:dyDescent="0.25">
      <c r="A17" s="84" t="s">
        <v>13</v>
      </c>
      <c r="B17" s="85"/>
      <c r="C17" s="85"/>
      <c r="D17" s="85"/>
      <c r="E17" s="85"/>
      <c r="F17" s="85"/>
      <c r="G17" s="85"/>
      <c r="H17" s="85"/>
      <c r="I17" s="85"/>
      <c r="J17" s="86"/>
    </row>
    <row r="18" spans="1:17" x14ac:dyDescent="0.25">
      <c r="A18" s="3" t="s">
        <v>14</v>
      </c>
      <c r="B18" s="91" t="s">
        <v>56</v>
      </c>
      <c r="C18" s="91"/>
      <c r="D18" s="91"/>
      <c r="E18" s="91"/>
      <c r="F18" s="91"/>
      <c r="G18" s="91"/>
      <c r="H18" s="91"/>
      <c r="I18" s="91"/>
      <c r="J18" s="92"/>
    </row>
    <row r="19" spans="1:17" ht="141" customHeight="1" x14ac:dyDescent="0.25">
      <c r="A19" s="8" t="s">
        <v>15</v>
      </c>
      <c r="B19" s="91" t="s">
        <v>98</v>
      </c>
      <c r="C19" s="91"/>
      <c r="D19" s="91"/>
      <c r="E19" s="91"/>
      <c r="F19" s="91"/>
      <c r="G19" s="91"/>
      <c r="H19" s="91"/>
      <c r="I19" s="91"/>
      <c r="J19" s="92"/>
    </row>
    <row r="20" spans="1:17" ht="14.25" customHeight="1" x14ac:dyDescent="0.25">
      <c r="A20" s="8" t="s">
        <v>16</v>
      </c>
      <c r="B20" s="93" t="s">
        <v>94</v>
      </c>
      <c r="C20" s="93"/>
      <c r="D20" s="93"/>
      <c r="E20" s="93"/>
      <c r="F20" s="93"/>
      <c r="G20" s="93"/>
      <c r="H20" s="93"/>
      <c r="I20" s="93"/>
      <c r="J20" s="94"/>
    </row>
    <row r="21" spans="1:17" x14ac:dyDescent="0.25">
      <c r="A21" s="8" t="s">
        <v>37</v>
      </c>
      <c r="B21" s="91" t="s">
        <v>67</v>
      </c>
      <c r="C21" s="91"/>
      <c r="D21" s="91"/>
      <c r="E21" s="91"/>
      <c r="F21" s="91"/>
      <c r="G21" s="91"/>
      <c r="H21" s="91"/>
      <c r="I21" s="91"/>
      <c r="J21" s="92"/>
    </row>
    <row r="22" spans="1:17" ht="15.75" x14ac:dyDescent="0.25">
      <c r="A22" s="84" t="s">
        <v>17</v>
      </c>
      <c r="B22" s="85"/>
      <c r="C22" s="85"/>
      <c r="D22" s="85"/>
      <c r="E22" s="85"/>
      <c r="F22" s="85"/>
      <c r="G22" s="85"/>
      <c r="H22" s="85"/>
      <c r="I22" s="85"/>
      <c r="J22" s="86"/>
    </row>
    <row r="23" spans="1:17" ht="15.75" x14ac:dyDescent="0.25">
      <c r="A23" s="87" t="s">
        <v>18</v>
      </c>
      <c r="B23" s="88"/>
      <c r="C23" s="88"/>
      <c r="D23" s="88"/>
      <c r="E23" s="88"/>
      <c r="F23" s="88"/>
      <c r="G23" s="88"/>
      <c r="H23" s="88"/>
      <c r="I23" s="88"/>
      <c r="J23" s="89"/>
    </row>
    <row r="24" spans="1:17" ht="15" customHeight="1" x14ac:dyDescent="0.25">
      <c r="A24" s="95" t="s">
        <v>19</v>
      </c>
      <c r="B24" s="96"/>
      <c r="C24" s="123" t="s">
        <v>20</v>
      </c>
      <c r="D24" s="125"/>
      <c r="E24" s="125"/>
      <c r="F24" s="125" t="s">
        <v>21</v>
      </c>
      <c r="G24" s="125"/>
      <c r="H24" s="96"/>
      <c r="I24" s="123" t="s">
        <v>22</v>
      </c>
      <c r="J24" s="124"/>
    </row>
    <row r="25" spans="1:17" x14ac:dyDescent="0.25">
      <c r="A25" s="113">
        <v>5097580187</v>
      </c>
      <c r="B25" s="114"/>
      <c r="C25" s="120">
        <f>+D29</f>
        <v>7109301000.4499998</v>
      </c>
      <c r="D25" s="121"/>
      <c r="E25" s="122"/>
      <c r="F25" s="120">
        <f>3340400271.27+H29</f>
        <v>5129600307.8699999</v>
      </c>
      <c r="G25" s="121"/>
      <c r="H25" s="122"/>
      <c r="I25" s="115">
        <f>IF(F25&gt;0,F25/C25,0)</f>
        <v>0.72153370739898481</v>
      </c>
      <c r="J25" s="116"/>
      <c r="K25" s="49"/>
      <c r="L25" s="34"/>
    </row>
    <row r="26" spans="1:17" ht="15.75" x14ac:dyDescent="0.25">
      <c r="A26" s="87" t="s">
        <v>23</v>
      </c>
      <c r="B26" s="88"/>
      <c r="C26" s="88"/>
      <c r="D26" s="88"/>
      <c r="E26" s="88"/>
      <c r="F26" s="88"/>
      <c r="G26" s="88"/>
      <c r="H26" s="88"/>
      <c r="I26" s="88"/>
      <c r="J26" s="89"/>
      <c r="L26" s="34"/>
    </row>
    <row r="27" spans="1:17" x14ac:dyDescent="0.25">
      <c r="A27" s="4"/>
      <c r="B27"/>
      <c r="C27" s="117" t="s">
        <v>49</v>
      </c>
      <c r="D27" s="118"/>
      <c r="E27" s="117" t="s">
        <v>47</v>
      </c>
      <c r="F27" s="118"/>
      <c r="G27" s="117" t="s">
        <v>48</v>
      </c>
      <c r="H27" s="117"/>
      <c r="I27" s="117" t="s">
        <v>24</v>
      </c>
      <c r="J27" s="119"/>
    </row>
    <row r="28" spans="1:17" ht="38.25" x14ac:dyDescent="0.25">
      <c r="A28" s="9" t="s">
        <v>25</v>
      </c>
      <c r="B28" s="10" t="s">
        <v>26</v>
      </c>
      <c r="C28" s="10" t="s">
        <v>38</v>
      </c>
      <c r="D28" s="10" t="s">
        <v>39</v>
      </c>
      <c r="E28" s="10" t="s">
        <v>41</v>
      </c>
      <c r="F28" s="10" t="s">
        <v>42</v>
      </c>
      <c r="G28" s="10" t="s">
        <v>43</v>
      </c>
      <c r="H28" s="10" t="s">
        <v>44</v>
      </c>
      <c r="I28" s="10" t="s">
        <v>45</v>
      </c>
      <c r="J28" s="11" t="s">
        <v>46</v>
      </c>
      <c r="K28" s="10" t="s">
        <v>106</v>
      </c>
      <c r="L28" s="34"/>
    </row>
    <row r="29" spans="1:17" ht="48" x14ac:dyDescent="0.25">
      <c r="A29" s="25" t="s">
        <v>83</v>
      </c>
      <c r="B29" s="26" t="s">
        <v>82</v>
      </c>
      <c r="C29" s="39">
        <v>587200320</v>
      </c>
      <c r="D29" s="13">
        <v>7109301000.4499998</v>
      </c>
      <c r="E29" s="13">
        <f>+Tabla1[[#This Row],[Física
(A)]]/4</f>
        <v>146800080</v>
      </c>
      <c r="F29" s="13">
        <v>339332222.17000002</v>
      </c>
      <c r="G29" s="66">
        <v>142612090.530303</v>
      </c>
      <c r="H29" s="13">
        <f t="shared" ref="H29" si="0">1789141862.6+58174</f>
        <v>1789200036.5999999</v>
      </c>
      <c r="I29" s="46">
        <f>IF(G29&gt;0,G29/E29,0)</f>
        <v>0.97147147692496494</v>
      </c>
      <c r="J29" s="36">
        <f>IF(H29&gt;0,H29/F29,0)</f>
        <v>5.2727089256605852</v>
      </c>
      <c r="K29" s="64"/>
      <c r="L29" s="49"/>
      <c r="Q29" s="34"/>
    </row>
    <row r="30" spans="1:17" ht="15" customHeight="1" x14ac:dyDescent="0.25">
      <c r="A30" s="44"/>
      <c r="B30" s="27" t="s">
        <v>81</v>
      </c>
      <c r="C30" s="45"/>
      <c r="D30" s="42"/>
      <c r="E30" s="45">
        <v>81000000</v>
      </c>
      <c r="F30" s="42"/>
      <c r="G30" s="45">
        <v>63952501</v>
      </c>
      <c r="H30" s="42"/>
      <c r="I30" s="46">
        <f t="shared" ref="I30:J31" si="1">IF(G30&gt;0,G30/E30,0)</f>
        <v>0.78953704938271607</v>
      </c>
      <c r="J30" s="47">
        <f t="shared" si="1"/>
        <v>0</v>
      </c>
      <c r="K30" s="57"/>
      <c r="L30" s="38"/>
    </row>
    <row r="31" spans="1:17" ht="37.5" customHeight="1" x14ac:dyDescent="0.25">
      <c r="A31" s="44"/>
      <c r="B31" s="27" t="s">
        <v>79</v>
      </c>
      <c r="C31" s="45"/>
      <c r="D31" s="42"/>
      <c r="E31" s="42">
        <v>813000</v>
      </c>
      <c r="F31" s="42"/>
      <c r="G31" s="42">
        <v>961345</v>
      </c>
      <c r="H31" s="42"/>
      <c r="I31" s="46">
        <f t="shared" si="1"/>
        <v>1.1824661746617466</v>
      </c>
      <c r="J31" s="47">
        <f t="shared" si="1"/>
        <v>0</v>
      </c>
      <c r="K31" s="57"/>
      <c r="L31" s="34"/>
      <c r="M31" s="53"/>
    </row>
    <row r="32" spans="1:17" ht="15.75" x14ac:dyDescent="0.25">
      <c r="A32" s="84" t="s">
        <v>27</v>
      </c>
      <c r="B32" s="85"/>
      <c r="C32" s="85"/>
      <c r="D32" s="85"/>
      <c r="E32" s="85"/>
      <c r="F32" s="85"/>
      <c r="G32" s="85"/>
      <c r="H32" s="85"/>
      <c r="I32" s="85"/>
      <c r="J32" s="86"/>
      <c r="L32" s="38"/>
      <c r="M32" s="48"/>
    </row>
    <row r="33" spans="1:19" ht="15.75" x14ac:dyDescent="0.25">
      <c r="A33" s="87" t="s">
        <v>28</v>
      </c>
      <c r="B33" s="88"/>
      <c r="C33" s="88"/>
      <c r="D33" s="88"/>
      <c r="E33" s="88"/>
      <c r="F33" s="88"/>
      <c r="G33" s="88"/>
      <c r="H33" s="88"/>
      <c r="I33" s="88"/>
      <c r="J33" s="89"/>
      <c r="L33" s="34"/>
      <c r="M33" s="49"/>
    </row>
    <row r="34" spans="1:19" ht="26.25" customHeight="1" x14ac:dyDescent="0.25">
      <c r="A34" s="16" t="s">
        <v>29</v>
      </c>
      <c r="B34" s="93" t="s">
        <v>88</v>
      </c>
      <c r="C34" s="93"/>
      <c r="D34" s="93"/>
      <c r="E34" s="93"/>
      <c r="F34" s="93"/>
      <c r="G34" s="93"/>
      <c r="H34" s="93"/>
      <c r="I34" s="93"/>
      <c r="J34" s="94"/>
      <c r="P34" s="34"/>
      <c r="Q34" s="52"/>
    </row>
    <row r="35" spans="1:19" ht="27.75" customHeight="1" x14ac:dyDescent="0.25">
      <c r="A35" s="16" t="s">
        <v>30</v>
      </c>
      <c r="B35" s="91" t="s">
        <v>60</v>
      </c>
      <c r="C35" s="91"/>
      <c r="D35" s="91"/>
      <c r="E35" s="91"/>
      <c r="F35" s="91"/>
      <c r="G35" s="91"/>
      <c r="H35" s="91"/>
      <c r="I35" s="91"/>
      <c r="J35" s="92"/>
      <c r="P35" s="34"/>
      <c r="Q35" s="52"/>
    </row>
    <row r="36" spans="1:19" ht="46.5" customHeight="1" x14ac:dyDescent="0.25">
      <c r="A36" s="16" t="s">
        <v>31</v>
      </c>
      <c r="B36" s="93" t="s">
        <v>108</v>
      </c>
      <c r="C36" s="93"/>
      <c r="D36" s="93"/>
      <c r="E36" s="93"/>
      <c r="F36" s="93"/>
      <c r="G36" s="93"/>
      <c r="H36" s="93"/>
      <c r="I36" s="93"/>
      <c r="J36" s="94"/>
    </row>
    <row r="37" spans="1:19" ht="60" customHeight="1" x14ac:dyDescent="0.25">
      <c r="A37" s="16" t="s">
        <v>32</v>
      </c>
      <c r="B37" s="93" t="s">
        <v>110</v>
      </c>
      <c r="C37" s="93"/>
      <c r="D37" s="93"/>
      <c r="E37" s="93"/>
      <c r="F37" s="93"/>
      <c r="G37" s="93"/>
      <c r="H37" s="93"/>
      <c r="I37" s="93"/>
      <c r="J37" s="94"/>
      <c r="N37" s="126"/>
      <c r="O37" s="126"/>
      <c r="P37" s="126"/>
      <c r="Q37" s="126"/>
      <c r="R37" s="126"/>
      <c r="S37" s="126"/>
    </row>
    <row r="38" spans="1:19" ht="15.75" x14ac:dyDescent="0.25">
      <c r="A38" s="84" t="s">
        <v>33</v>
      </c>
      <c r="B38" s="85"/>
      <c r="C38" s="85"/>
      <c r="D38" s="85"/>
      <c r="E38" s="85"/>
      <c r="F38" s="85"/>
      <c r="G38" s="85"/>
      <c r="H38" s="85"/>
      <c r="I38" s="85"/>
      <c r="J38" s="86"/>
      <c r="N38" s="126"/>
      <c r="O38" s="126"/>
      <c r="P38" s="126"/>
      <c r="Q38" s="126"/>
      <c r="R38" s="126"/>
      <c r="S38" s="126"/>
    </row>
    <row r="39" spans="1:19" ht="15.75" x14ac:dyDescent="0.25">
      <c r="A39" s="127" t="s">
        <v>34</v>
      </c>
      <c r="B39" s="128"/>
      <c r="C39" s="128"/>
      <c r="D39" s="128"/>
      <c r="E39" s="128"/>
      <c r="F39" s="128"/>
      <c r="G39" s="128"/>
      <c r="H39" s="128"/>
      <c r="I39" s="128"/>
      <c r="J39" s="129"/>
      <c r="N39" s="54"/>
    </row>
    <row r="40" spans="1:19" ht="50.25" customHeight="1" x14ac:dyDescent="0.25">
      <c r="A40" s="130" t="s">
        <v>114</v>
      </c>
      <c r="B40" s="131"/>
      <c r="C40" s="131"/>
      <c r="D40" s="131"/>
      <c r="E40" s="131"/>
      <c r="F40" s="131"/>
      <c r="G40" s="131"/>
      <c r="H40" s="131"/>
      <c r="I40" s="131"/>
      <c r="J40" s="132"/>
    </row>
    <row r="41" spans="1:19" ht="10.5" customHeight="1" x14ac:dyDescent="0.25">
      <c r="A41" s="22"/>
      <c r="B41" s="22"/>
      <c r="C41" s="22"/>
      <c r="D41" s="22"/>
      <c r="E41" s="22"/>
      <c r="F41" s="22"/>
      <c r="G41" s="22"/>
      <c r="H41" s="22"/>
      <c r="I41" s="22"/>
      <c r="J41" s="22"/>
    </row>
    <row r="42" spans="1:19" ht="14.25" customHeight="1" x14ac:dyDescent="0.25">
      <c r="A42" s="133" t="s">
        <v>40</v>
      </c>
      <c r="B42" s="133"/>
      <c r="C42" s="133"/>
      <c r="D42" s="133"/>
      <c r="E42" s="133"/>
      <c r="F42" s="133"/>
      <c r="G42" s="133"/>
      <c r="H42" s="133"/>
      <c r="I42" s="133"/>
      <c r="J42" s="133"/>
    </row>
    <row r="43" spans="1:19" x14ac:dyDescent="0.25">
      <c r="A43" s="50" t="s">
        <v>89</v>
      </c>
      <c r="B43" s="51">
        <f>+A25</f>
        <v>5097580187</v>
      </c>
    </row>
    <row r="44" spans="1:19" x14ac:dyDescent="0.25">
      <c r="A44" s="50" t="s">
        <v>90</v>
      </c>
      <c r="B44" s="51">
        <f>+C25</f>
        <v>7109301000.4499998</v>
      </c>
      <c r="G44" s="77"/>
      <c r="H44" s="77"/>
      <c r="I44" s="77"/>
      <c r="J44" s="77"/>
    </row>
    <row r="45" spans="1:19" x14ac:dyDescent="0.25">
      <c r="A45" s="50" t="s">
        <v>91</v>
      </c>
      <c r="B45" s="51">
        <f>+F25</f>
        <v>5129600307.8699999</v>
      </c>
      <c r="G45" s="78"/>
      <c r="H45" s="78"/>
      <c r="I45" s="78"/>
      <c r="J45" s="78"/>
    </row>
    <row r="46" spans="1:19" ht="15.75" customHeight="1" x14ac:dyDescent="0.25">
      <c r="A46" s="76" t="s">
        <v>119</v>
      </c>
      <c r="B46" s="76"/>
      <c r="C46" s="76"/>
      <c r="D46" s="76"/>
      <c r="E46" s="76"/>
      <c r="G46" s="78"/>
      <c r="H46" s="78"/>
      <c r="I46" s="78"/>
      <c r="J46" s="78"/>
    </row>
    <row r="47" spans="1:19" ht="13.5" customHeight="1" x14ac:dyDescent="0.25">
      <c r="A47" s="77"/>
      <c r="B47" s="77"/>
      <c r="C47" s="77"/>
      <c r="D47" s="77"/>
      <c r="E47" s="77"/>
    </row>
    <row r="48" spans="1:19" x14ac:dyDescent="0.25">
      <c r="A48" s="62"/>
      <c r="B48" s="62"/>
      <c r="C48" s="62"/>
      <c r="D48" s="62"/>
      <c r="G48" s="61"/>
      <c r="H48" s="61"/>
      <c r="I48" s="61"/>
      <c r="J48" s="61"/>
    </row>
    <row r="49" spans="1:10" x14ac:dyDescent="0.25">
      <c r="A49" s="61" t="s">
        <v>100</v>
      </c>
      <c r="B49" s="62"/>
      <c r="C49" s="78" t="s">
        <v>101</v>
      </c>
      <c r="D49" s="78"/>
      <c r="E49" s="78"/>
      <c r="H49" s="78" t="s">
        <v>102</v>
      </c>
      <c r="I49" s="78"/>
      <c r="J49" s="78"/>
    </row>
    <row r="51" spans="1:10" ht="15.75" thickBot="1" x14ac:dyDescent="0.3">
      <c r="A51" s="60"/>
      <c r="B51" s="63"/>
      <c r="C51" s="79"/>
      <c r="D51" s="79"/>
      <c r="E51" s="79"/>
      <c r="H51" s="79"/>
      <c r="I51" s="79"/>
      <c r="J51" s="79"/>
    </row>
    <row r="52" spans="1:10" x14ac:dyDescent="0.25">
      <c r="A52" s="63" t="s">
        <v>99</v>
      </c>
      <c r="C52" s="77" t="s">
        <v>103</v>
      </c>
      <c r="D52" s="77"/>
      <c r="E52" s="77"/>
      <c r="H52" s="77" t="s">
        <v>92</v>
      </c>
      <c r="I52" s="77"/>
      <c r="J52" s="77"/>
    </row>
    <row r="53" spans="1:10" x14ac:dyDescent="0.25">
      <c r="A53" s="63" t="s">
        <v>104</v>
      </c>
      <c r="C53" s="77" t="s">
        <v>105</v>
      </c>
      <c r="D53" s="77"/>
      <c r="E53" s="77"/>
      <c r="H53" s="77" t="s">
        <v>93</v>
      </c>
      <c r="I53" s="77"/>
      <c r="J53" s="77"/>
    </row>
  </sheetData>
  <mergeCells count="62">
    <mergeCell ref="N37:S38"/>
    <mergeCell ref="A38:J38"/>
    <mergeCell ref="A39:J39"/>
    <mergeCell ref="A40:J40"/>
    <mergeCell ref="A42:J42"/>
    <mergeCell ref="B21:J21"/>
    <mergeCell ref="A32:J32"/>
    <mergeCell ref="A33:J33"/>
    <mergeCell ref="I24:J24"/>
    <mergeCell ref="C24:E24"/>
    <mergeCell ref="F24:H24"/>
    <mergeCell ref="B34:J34"/>
    <mergeCell ref="B35:J35"/>
    <mergeCell ref="B36:J36"/>
    <mergeCell ref="B37:J37"/>
    <mergeCell ref="A25:B25"/>
    <mergeCell ref="I25:J25"/>
    <mergeCell ref="A26:J26"/>
    <mergeCell ref="C27:D27"/>
    <mergeCell ref="G27:H27"/>
    <mergeCell ref="I27:J27"/>
    <mergeCell ref="C25:E25"/>
    <mergeCell ref="F25:H25"/>
    <mergeCell ref="E27:F27"/>
    <mergeCell ref="A4:J4"/>
    <mergeCell ref="B8:J8"/>
    <mergeCell ref="B11:J11"/>
    <mergeCell ref="B12:J12"/>
    <mergeCell ref="A13:J13"/>
    <mergeCell ref="B9:J9"/>
    <mergeCell ref="B10:J10"/>
    <mergeCell ref="B1:J1"/>
    <mergeCell ref="B2:C2"/>
    <mergeCell ref="D2:H2"/>
    <mergeCell ref="B3:C3"/>
    <mergeCell ref="D3:H3"/>
    <mergeCell ref="G44:J44"/>
    <mergeCell ref="G45:J45"/>
    <mergeCell ref="G46:J46"/>
    <mergeCell ref="C15:J15"/>
    <mergeCell ref="A5:J5"/>
    <mergeCell ref="A6:J6"/>
    <mergeCell ref="A7:J7"/>
    <mergeCell ref="C14:J14"/>
    <mergeCell ref="C16:J16"/>
    <mergeCell ref="A17:J17"/>
    <mergeCell ref="B18:J18"/>
    <mergeCell ref="B19:J19"/>
    <mergeCell ref="B20:J20"/>
    <mergeCell ref="A22:J22"/>
    <mergeCell ref="A23:J23"/>
    <mergeCell ref="A24:B24"/>
    <mergeCell ref="A46:E46"/>
    <mergeCell ref="C53:E53"/>
    <mergeCell ref="H49:J49"/>
    <mergeCell ref="H52:J52"/>
    <mergeCell ref="H53:J53"/>
    <mergeCell ref="C49:E49"/>
    <mergeCell ref="C51:E51"/>
    <mergeCell ref="C52:E52"/>
    <mergeCell ref="H51:J51"/>
    <mergeCell ref="A47:E47"/>
  </mergeCells>
  <phoneticPr fontId="23" type="noConversion"/>
  <dataValidations count="16">
    <dataValidation allowBlank="1" showInputMessage="1" showErrorMessage="1" prompt="Monto ejecutado en el trimestre" sqref="H28:H31" xr:uid="{90E46E24-8E3F-4224-9F5D-F387CD76556E}"/>
    <dataValidation allowBlank="1" showInputMessage="1" showErrorMessage="1" prompt="Meta alcanzada en el trimestre" sqref="G28:G31" xr:uid="{078E0B3D-C3D5-4323-9A6F-7DD5AA0A91C9}"/>
    <dataValidation allowBlank="1" showInputMessage="1" showErrorMessage="1" prompt="Monto presupuestado para el producto" sqref="B43:B44 E29:F31 F28 D28:D31" xr:uid="{247AEBBA-5BB4-404D-982B-514E41C68A75}"/>
    <dataValidation allowBlank="1" showInputMessage="1" showErrorMessage="1" prompt="Meta anual del indicador" sqref="C28:C31 E28" xr:uid="{F1CB8B99-164D-4F51-9E69-AECE57493A93}"/>
    <dataValidation allowBlank="1" showInputMessage="1" showErrorMessage="1" prompt="Nombre del indicador" sqref="B28:B31" xr:uid="{3FF3C7F1-052B-4689-97E1-0EEC782A6AE3}"/>
    <dataValidation allowBlank="1" showInputMessage="1" showErrorMessage="1" prompt="Nombre de cada producto" sqref="A28:A31" xr:uid="{2947E0C5-61A1-48DD-8DCD-04F9232477FC}"/>
    <dataValidation allowBlank="1" showInputMessage="1" showErrorMessage="1" prompt="¿En qué consiste el programa?" sqref="B19:J19" xr:uid="{7B348B4E-166A-4B3B-A4F8-39B34D20E902}"/>
    <dataValidation allowBlank="1" showInputMessage="1" showErrorMessage="1" prompt="Presupuesto del programa" sqref="A25:C25 F25" xr:uid="{2C90DB71-EB15-47FB-969B-D3C6779E55E0}"/>
    <dataValidation allowBlank="1" showInputMessage="1" showErrorMessage="1" prompt="Oportunidades de mejora identificadas" sqref="A40:J41" xr:uid="{DA848EFB-3FC8-4206-B557-B09F4E34DBE3}"/>
    <dataValidation allowBlank="1" showInputMessage="1" showErrorMessage="1" prompt="De existir desvío, explicar razones." sqref="B37:J37" xr:uid="{10E99A0B-44B8-4FC7-825E-96D4146F39EE}"/>
    <dataValidation allowBlank="1" showInputMessage="1" showErrorMessage="1" prompt="1. Describir lo plasmado en el presupuesto_x000a_2. Describir lo alcanzado en términos financieros y de producción " sqref="B36:J36" xr:uid="{A72D67B3-A10B-4E8F-9A22-A756D2816C9A}"/>
    <dataValidation allowBlank="1" showInputMessage="1" showErrorMessage="1" prompt="¿En qué consiste el producto? su objetivo" sqref="B35:J35" xr:uid="{C5CE3DEC-0EC8-49F9-8F89-90A444E4EB2F}"/>
    <dataValidation allowBlank="1" showInputMessage="1" showErrorMessage="1" prompt="Nombre del producto" sqref="B34:J34" xr:uid="{57A174E9-6613-4681-B27E-70CFF7E4AC6E}"/>
    <dataValidation allowBlank="1" showInputMessage="1" showErrorMessage="1" prompt="¿A quién va dirigido el programa?, ¿qué característica tiene esta población que requiere ser beneficiada?" sqref="B20:J20" xr:uid="{573B413E-660D-49D1-ABB3-34C92F418B8A}"/>
    <dataValidation allowBlank="1" showInputMessage="1" prompt="Nombre del capítulo" sqref="B8:J10" xr:uid="{7B510400-5492-4460-9A17-6F9C9401B683}"/>
    <dataValidation allowBlank="1" sqref="A8" xr:uid="{4E4D531B-D39C-42CD-8509-9C2E6575184D}"/>
  </dataValidations>
  <pageMargins left="0.44" right="0.23622047244094491" top="0.74803149606299213" bottom="0.74803149606299213" header="0.31496062992125984" footer="0.31496062992125984"/>
  <pageSetup scale="59" fitToHeight="0" orientation="portrait"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54408-29A4-420F-8FF9-4952DAB19FD7}">
  <dimension ref="A18:J18"/>
  <sheetViews>
    <sheetView view="pageBreakPreview" zoomScale="60" zoomScaleNormal="100" workbookViewId="0">
      <selection activeCell="R40" sqref="R40"/>
    </sheetView>
  </sheetViews>
  <sheetFormatPr baseColWidth="10" defaultRowHeight="15" x14ac:dyDescent="0.25"/>
  <cols>
    <col min="1" max="16384" width="11.42578125" style="32"/>
  </cols>
  <sheetData>
    <row r="18" spans="1:10" ht="278.25" customHeight="1" x14ac:dyDescent="1.95">
      <c r="A18" s="75" t="s">
        <v>71</v>
      </c>
      <c r="B18" s="75"/>
      <c r="C18" s="75"/>
      <c r="D18" s="75"/>
      <c r="E18" s="75"/>
      <c r="F18" s="75"/>
      <c r="G18" s="75"/>
      <c r="H18" s="75"/>
      <c r="I18" s="75"/>
      <c r="J18" s="75"/>
    </row>
  </sheetData>
  <mergeCells count="1">
    <mergeCell ref="A18:J18"/>
  </mergeCells>
  <pageMargins left="0.7" right="0.7" top="0.75" bottom="0.75" header="0.3" footer="0.3"/>
  <pageSetup scale="78"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4E29-1E5D-437F-BB28-5C0A407744D8}">
  <sheetPr>
    <tabColor rgb="FFFF0000"/>
  </sheetPr>
  <dimension ref="A1:R54"/>
  <sheetViews>
    <sheetView tabSelected="1" view="pageBreakPreview" topLeftCell="A28" zoomScaleNormal="100" zoomScaleSheetLayoutView="100" workbookViewId="0">
      <selection activeCell="G46" sqref="G46:J46"/>
    </sheetView>
  </sheetViews>
  <sheetFormatPr baseColWidth="10" defaultRowHeight="15" x14ac:dyDescent="0.25"/>
  <cols>
    <col min="1" max="1" width="36" style="5" customWidth="1"/>
    <col min="2" max="2" width="14.7109375" style="5" bestFit="1" customWidth="1"/>
    <col min="3" max="3" width="15" style="5" customWidth="1"/>
    <col min="4" max="4" width="15.28515625" style="5" customWidth="1"/>
    <col min="5" max="5" width="12.7109375" style="5" customWidth="1"/>
    <col min="6" max="6" width="13.85546875" style="5" bestFit="1" customWidth="1"/>
    <col min="7" max="7" width="14.28515625" style="5" customWidth="1"/>
    <col min="8" max="9" width="12.7109375" style="5" customWidth="1"/>
    <col min="10" max="10" width="22" style="5" customWidth="1"/>
    <col min="11" max="11" width="27.5703125" hidden="1" customWidth="1"/>
    <col min="12" max="12" width="15.140625" bestFit="1" customWidth="1"/>
    <col min="13" max="13" width="18.7109375" bestFit="1" customWidth="1"/>
    <col min="14" max="14" width="17" bestFit="1" customWidth="1"/>
    <col min="15" max="16" width="13.140625" bestFit="1" customWidth="1"/>
    <col min="17" max="17" width="14.140625" bestFit="1" customWidth="1"/>
    <col min="18" max="18" width="19.140625" bestFit="1" customWidth="1"/>
  </cols>
  <sheetData>
    <row r="1" spans="1:10" ht="21.75" customHeight="1" thickBot="1" x14ac:dyDescent="0.3">
      <c r="A1" s="17"/>
      <c r="B1" s="97" t="s">
        <v>112</v>
      </c>
      <c r="C1" s="98"/>
      <c r="D1" s="98"/>
      <c r="E1" s="98"/>
      <c r="F1" s="98"/>
      <c r="G1" s="98"/>
      <c r="H1" s="98"/>
      <c r="I1" s="98"/>
      <c r="J1" s="99"/>
    </row>
    <row r="2" spans="1:10" ht="21.75" thickBot="1" x14ac:dyDescent="0.3">
      <c r="A2" s="18"/>
      <c r="B2" s="100" t="s">
        <v>0</v>
      </c>
      <c r="C2" s="101"/>
      <c r="D2" s="100" t="s">
        <v>1</v>
      </c>
      <c r="E2" s="101"/>
      <c r="F2" s="101"/>
      <c r="G2" s="101"/>
      <c r="H2" s="102"/>
      <c r="I2" s="1" t="s">
        <v>2</v>
      </c>
      <c r="J2" s="2" t="s">
        <v>3</v>
      </c>
    </row>
    <row r="3" spans="1:10" ht="21.75" thickBot="1" x14ac:dyDescent="0.3">
      <c r="A3" s="19"/>
      <c r="B3" s="103" t="s">
        <v>4</v>
      </c>
      <c r="C3" s="104"/>
      <c r="D3" s="103" t="str">
        <f>+'Programa 11'!D3</f>
        <v>Lineamientos para la Ejecución Presupuestaria 2019 de Empresas Publicas no Financieras</v>
      </c>
      <c r="E3" s="104"/>
      <c r="F3" s="104"/>
      <c r="G3" s="104"/>
      <c r="H3" s="105"/>
      <c r="I3" s="23"/>
      <c r="J3" s="24"/>
    </row>
    <row r="4" spans="1:10" ht="7.5" customHeight="1" x14ac:dyDescent="0.25">
      <c r="A4" s="106"/>
      <c r="B4" s="107"/>
      <c r="C4" s="107"/>
      <c r="D4" s="108"/>
      <c r="E4" s="108"/>
      <c r="F4" s="108"/>
      <c r="G4" s="108"/>
      <c r="H4" s="108"/>
      <c r="I4" s="107"/>
      <c r="J4" s="109"/>
    </row>
    <row r="5" spans="1:10" ht="3" customHeight="1" x14ac:dyDescent="0.25">
      <c r="A5" s="81"/>
      <c r="B5" s="82"/>
      <c r="C5" s="82"/>
      <c r="D5" s="82"/>
      <c r="E5" s="82"/>
      <c r="F5" s="82"/>
      <c r="G5" s="82"/>
      <c r="H5" s="82"/>
      <c r="I5" s="82"/>
      <c r="J5" s="83"/>
    </row>
    <row r="6" spans="1:10" ht="15.75" x14ac:dyDescent="0.25">
      <c r="A6" s="84" t="s">
        <v>84</v>
      </c>
      <c r="B6" s="85"/>
      <c r="C6" s="85"/>
      <c r="D6" s="85"/>
      <c r="E6" s="85"/>
      <c r="F6" s="85"/>
      <c r="G6" s="85"/>
      <c r="H6" s="85"/>
      <c r="I6" s="85"/>
      <c r="J6" s="86"/>
    </row>
    <row r="7" spans="1:10" ht="15.75" x14ac:dyDescent="0.25">
      <c r="A7" s="87" t="s">
        <v>5</v>
      </c>
      <c r="B7" s="88"/>
      <c r="C7" s="88"/>
      <c r="D7" s="88"/>
      <c r="E7" s="88"/>
      <c r="F7" s="88"/>
      <c r="G7" s="88"/>
      <c r="H7" s="88"/>
      <c r="I7" s="88"/>
      <c r="J7" s="89"/>
    </row>
    <row r="8" spans="1:10" x14ac:dyDescent="0.25">
      <c r="A8" s="3" t="s">
        <v>6</v>
      </c>
      <c r="B8" s="110" t="s">
        <v>50</v>
      </c>
      <c r="C8" s="111"/>
      <c r="D8" s="111"/>
      <c r="E8" s="111"/>
      <c r="F8" s="111"/>
      <c r="G8" s="111"/>
      <c r="H8" s="111"/>
      <c r="I8" s="111"/>
      <c r="J8" s="112"/>
    </row>
    <row r="9" spans="1:10" ht="15" customHeight="1" x14ac:dyDescent="0.25">
      <c r="A9" s="20" t="s">
        <v>35</v>
      </c>
      <c r="B9" s="110" t="s">
        <v>51</v>
      </c>
      <c r="C9" s="111"/>
      <c r="D9" s="111"/>
      <c r="E9" s="111"/>
      <c r="F9" s="111"/>
      <c r="G9" s="111"/>
      <c r="H9" s="111"/>
      <c r="I9" s="111"/>
      <c r="J9" s="112"/>
    </row>
    <row r="10" spans="1:10" x14ac:dyDescent="0.25">
      <c r="A10" s="20" t="s">
        <v>36</v>
      </c>
      <c r="B10" s="110" t="s">
        <v>52</v>
      </c>
      <c r="C10" s="111"/>
      <c r="D10" s="111"/>
      <c r="E10" s="111"/>
      <c r="F10" s="111"/>
      <c r="G10" s="111"/>
      <c r="H10" s="111"/>
      <c r="I10" s="111"/>
      <c r="J10" s="112"/>
    </row>
    <row r="11" spans="1:10" ht="30.75" customHeight="1" x14ac:dyDescent="0.25">
      <c r="A11" s="3" t="s">
        <v>7</v>
      </c>
      <c r="B11" s="91" t="s">
        <v>53</v>
      </c>
      <c r="C11" s="91"/>
      <c r="D11" s="91"/>
      <c r="E11" s="91"/>
      <c r="F11" s="91"/>
      <c r="G11" s="91"/>
      <c r="H11" s="91"/>
      <c r="I11" s="91"/>
      <c r="J11" s="92"/>
    </row>
    <row r="12" spans="1:10" ht="32.25" customHeight="1" x14ac:dyDescent="0.25">
      <c r="A12" s="3" t="s">
        <v>8</v>
      </c>
      <c r="B12" s="91" t="s">
        <v>54</v>
      </c>
      <c r="C12" s="91"/>
      <c r="D12" s="91"/>
      <c r="E12" s="91"/>
      <c r="F12" s="91"/>
      <c r="G12" s="91"/>
      <c r="H12" s="91"/>
      <c r="I12" s="91"/>
      <c r="J12" s="92"/>
    </row>
    <row r="13" spans="1:10" ht="15.75" x14ac:dyDescent="0.25">
      <c r="A13" s="84" t="s">
        <v>9</v>
      </c>
      <c r="B13" s="85"/>
      <c r="C13" s="85"/>
      <c r="D13" s="85"/>
      <c r="E13" s="85"/>
      <c r="F13" s="85"/>
      <c r="G13" s="85"/>
      <c r="H13" s="85"/>
      <c r="I13" s="85"/>
      <c r="J13" s="86"/>
    </row>
    <row r="14" spans="1:10" x14ac:dyDescent="0.25">
      <c r="A14" s="3" t="s">
        <v>10</v>
      </c>
      <c r="B14" s="21">
        <v>2</v>
      </c>
      <c r="C14" s="80" t="str">
        <f>IFERROR(VLOOKUP(B14,'[1]Validacion datos'!A2:B5,2,FALSE),"")</f>
        <v>DESARROLLO SOCIAL</v>
      </c>
      <c r="D14" s="80"/>
      <c r="E14" s="80"/>
      <c r="F14" s="80"/>
      <c r="G14" s="80"/>
      <c r="H14" s="80"/>
      <c r="I14" s="80"/>
      <c r="J14" s="80"/>
    </row>
    <row r="15" spans="1:10" x14ac:dyDescent="0.25">
      <c r="A15" s="3" t="s">
        <v>11</v>
      </c>
      <c r="B15" s="6">
        <v>2.5</v>
      </c>
      <c r="C15" s="80" t="str">
        <f>IFERROR(VLOOKUP(B15,'[1]Validacion datos'!A8:B26,2,FALSE),"")</f>
        <v>Vivienda digna en entornos saludables</v>
      </c>
      <c r="D15" s="80"/>
      <c r="E15" s="80"/>
      <c r="F15" s="80"/>
      <c r="G15" s="80"/>
      <c r="H15" s="80"/>
      <c r="I15" s="80"/>
      <c r="J15" s="80"/>
    </row>
    <row r="16" spans="1:10" x14ac:dyDescent="0.25">
      <c r="A16" s="3" t="s">
        <v>12</v>
      </c>
      <c r="B16" s="7" t="s">
        <v>55</v>
      </c>
      <c r="C16" s="90" t="str">
        <f>IFERROR(VLOOKUP(B16,'[1]Validacion datos'!D8:E64,2,FALSE),"")</f>
        <v>Garantizar el acceso universal a servicios de agua potable y saneamiento, provistos con calidad y eficiencia</v>
      </c>
      <c r="D16" s="90"/>
      <c r="E16" s="90"/>
      <c r="F16" s="90"/>
      <c r="G16" s="90"/>
      <c r="H16" s="90"/>
      <c r="I16" s="90"/>
      <c r="J16" s="90"/>
    </row>
    <row r="17" spans="1:18" ht="15.75" x14ac:dyDescent="0.25">
      <c r="A17" s="84" t="s">
        <v>13</v>
      </c>
      <c r="B17" s="85"/>
      <c r="C17" s="85"/>
      <c r="D17" s="85"/>
      <c r="E17" s="85"/>
      <c r="F17" s="85"/>
      <c r="G17" s="85"/>
      <c r="H17" s="85"/>
      <c r="I17" s="85"/>
      <c r="J17" s="86"/>
      <c r="M17" s="34"/>
      <c r="N17" s="34"/>
    </row>
    <row r="18" spans="1:18" x14ac:dyDescent="0.25">
      <c r="A18" s="3" t="s">
        <v>14</v>
      </c>
      <c r="B18" s="91" t="s">
        <v>57</v>
      </c>
      <c r="C18" s="91"/>
      <c r="D18" s="91"/>
      <c r="E18" s="91"/>
      <c r="F18" s="91"/>
      <c r="G18" s="91"/>
      <c r="H18" s="91"/>
      <c r="I18" s="91"/>
      <c r="J18" s="92"/>
      <c r="M18" s="34"/>
      <c r="N18" s="34"/>
    </row>
    <row r="19" spans="1:18" ht="49.5" customHeight="1" x14ac:dyDescent="0.25">
      <c r="A19" s="8" t="s">
        <v>15</v>
      </c>
      <c r="B19" s="91" t="s">
        <v>58</v>
      </c>
      <c r="C19" s="91"/>
      <c r="D19" s="91"/>
      <c r="E19" s="91"/>
      <c r="F19" s="91"/>
      <c r="G19" s="91"/>
      <c r="H19" s="91"/>
      <c r="I19" s="91"/>
      <c r="J19" s="92"/>
    </row>
    <row r="20" spans="1:18" ht="15" customHeight="1" x14ac:dyDescent="0.25">
      <c r="A20" s="8" t="s">
        <v>16</v>
      </c>
      <c r="B20" s="93" t="s">
        <v>94</v>
      </c>
      <c r="C20" s="93"/>
      <c r="D20" s="93"/>
      <c r="E20" s="93"/>
      <c r="F20" s="93"/>
      <c r="G20" s="93"/>
      <c r="H20" s="93"/>
      <c r="I20" s="93"/>
      <c r="J20" s="94"/>
    </row>
    <row r="21" spans="1:18" x14ac:dyDescent="0.25">
      <c r="A21" s="8" t="s">
        <v>37</v>
      </c>
      <c r="B21" s="91" t="s">
        <v>68</v>
      </c>
      <c r="C21" s="91"/>
      <c r="D21" s="91"/>
      <c r="E21" s="91"/>
      <c r="F21" s="91"/>
      <c r="G21" s="91"/>
      <c r="H21" s="91"/>
      <c r="I21" s="91"/>
      <c r="J21" s="92"/>
    </row>
    <row r="22" spans="1:18" ht="15.75" x14ac:dyDescent="0.25">
      <c r="A22" s="84" t="s">
        <v>17</v>
      </c>
      <c r="B22" s="85"/>
      <c r="C22" s="85"/>
      <c r="D22" s="85"/>
      <c r="E22" s="85"/>
      <c r="F22" s="85"/>
      <c r="G22" s="85"/>
      <c r="H22" s="85"/>
      <c r="I22" s="85"/>
      <c r="J22" s="86"/>
      <c r="K22" s="34"/>
      <c r="L22" s="34"/>
      <c r="M22" s="34"/>
      <c r="N22" s="34"/>
    </row>
    <row r="23" spans="1:18" ht="15.75" x14ac:dyDescent="0.25">
      <c r="A23" s="87" t="s">
        <v>18</v>
      </c>
      <c r="B23" s="88"/>
      <c r="C23" s="88"/>
      <c r="D23" s="88"/>
      <c r="E23" s="88"/>
      <c r="F23" s="88"/>
      <c r="G23" s="88"/>
      <c r="H23" s="88"/>
      <c r="I23" s="88"/>
      <c r="J23" s="89"/>
      <c r="K23" s="34"/>
      <c r="L23" s="34"/>
      <c r="M23" s="34"/>
      <c r="N23" s="34"/>
    </row>
    <row r="24" spans="1:18" ht="15" customHeight="1" x14ac:dyDescent="0.25">
      <c r="A24" s="95" t="s">
        <v>19</v>
      </c>
      <c r="B24" s="96"/>
      <c r="C24" s="123" t="s">
        <v>20</v>
      </c>
      <c r="D24" s="125"/>
      <c r="E24" s="125"/>
      <c r="F24" s="125" t="s">
        <v>21</v>
      </c>
      <c r="G24" s="125"/>
      <c r="H24" s="96"/>
      <c r="I24" s="123" t="s">
        <v>22</v>
      </c>
      <c r="J24" s="124"/>
      <c r="K24" s="34"/>
      <c r="L24" s="34"/>
      <c r="M24" s="34"/>
      <c r="N24" s="34"/>
    </row>
    <row r="25" spans="1:18" x14ac:dyDescent="0.25">
      <c r="A25" s="113">
        <f>405084715+2550968395</f>
        <v>2956053110</v>
      </c>
      <c r="B25" s="114"/>
      <c r="C25" s="120">
        <f>+D29+D30</f>
        <v>4792205819.6300001</v>
      </c>
      <c r="D25" s="121"/>
      <c r="E25" s="122"/>
      <c r="F25" s="120">
        <f>1769044841.22+H29+H30</f>
        <v>2984150710.9300003</v>
      </c>
      <c r="G25" s="121"/>
      <c r="H25" s="122"/>
      <c r="I25" s="115">
        <f>+F25/C25</f>
        <v>0.62270921226008669</v>
      </c>
      <c r="J25" s="116"/>
      <c r="K25" s="34"/>
      <c r="N25" s="34"/>
    </row>
    <row r="26" spans="1:18" ht="15.75" x14ac:dyDescent="0.25">
      <c r="A26" s="141" t="s">
        <v>23</v>
      </c>
      <c r="B26" s="142"/>
      <c r="C26" s="142"/>
      <c r="D26" s="142"/>
      <c r="E26" s="142"/>
      <c r="F26" s="142"/>
      <c r="G26" s="142"/>
      <c r="H26" s="142"/>
      <c r="I26" s="142"/>
      <c r="J26" s="143"/>
      <c r="M26" s="48"/>
      <c r="N26" s="34"/>
    </row>
    <row r="27" spans="1:18" ht="15.75" x14ac:dyDescent="0.25">
      <c r="A27" s="144"/>
      <c r="B27" s="145"/>
      <c r="C27" s="146" t="s">
        <v>49</v>
      </c>
      <c r="D27" s="118"/>
      <c r="E27" s="146" t="s">
        <v>47</v>
      </c>
      <c r="F27" s="118"/>
      <c r="G27" s="146" t="s">
        <v>48</v>
      </c>
      <c r="H27" s="146"/>
      <c r="I27" s="146" t="s">
        <v>24</v>
      </c>
      <c r="J27" s="119"/>
      <c r="K27" s="38"/>
      <c r="M27" s="59">
        <v>1173891715.1399999</v>
      </c>
      <c r="N27" s="34"/>
    </row>
    <row r="28" spans="1:18" ht="38.25" x14ac:dyDescent="0.25">
      <c r="A28" s="147" t="s">
        <v>25</v>
      </c>
      <c r="B28" s="148" t="s">
        <v>26</v>
      </c>
      <c r="C28" s="148" t="s">
        <v>38</v>
      </c>
      <c r="D28" s="148" t="s">
        <v>39</v>
      </c>
      <c r="E28" s="148" t="s">
        <v>41</v>
      </c>
      <c r="F28" s="148" t="s">
        <v>42</v>
      </c>
      <c r="G28" s="148" t="s">
        <v>43</v>
      </c>
      <c r="H28" s="148" t="s">
        <v>44</v>
      </c>
      <c r="I28" s="148" t="s">
        <v>45</v>
      </c>
      <c r="J28" s="149" t="s">
        <v>46</v>
      </c>
      <c r="L28" s="34"/>
      <c r="M28" s="34"/>
      <c r="N28" s="34"/>
    </row>
    <row r="29" spans="1:18" ht="48" x14ac:dyDescent="0.25">
      <c r="A29" s="12" t="s">
        <v>73</v>
      </c>
      <c r="B29" s="26" t="s">
        <v>61</v>
      </c>
      <c r="C29" s="39">
        <v>121946211.37</v>
      </c>
      <c r="D29" s="153">
        <v>1316095607.52</v>
      </c>
      <c r="E29" s="151">
        <f>+Tabla13[[#This Row],[Física
(A)]]/4</f>
        <v>30486552.842500001</v>
      </c>
      <c r="F29" s="151">
        <v>42272047.75</v>
      </c>
      <c r="G29" s="66">
        <v>30590379.264000006</v>
      </c>
      <c r="H29" s="13">
        <v>364021672.19</v>
      </c>
      <c r="I29" s="14">
        <f>IF(G29&gt;0,G29/E29,0)</f>
        <v>1.0034056464840875</v>
      </c>
      <c r="J29" s="36">
        <f>IF(H29&gt;0,H29/F29,0)</f>
        <v>8.6114037896354336</v>
      </c>
      <c r="K29" s="40" t="s">
        <v>76</v>
      </c>
      <c r="L29" s="34"/>
      <c r="M29" s="34"/>
      <c r="N29" s="34"/>
      <c r="Q29" s="34"/>
      <c r="R29" s="53"/>
    </row>
    <row r="30" spans="1:18" ht="60" x14ac:dyDescent="0.25">
      <c r="A30" s="15" t="s">
        <v>74</v>
      </c>
      <c r="B30" s="27" t="s">
        <v>62</v>
      </c>
      <c r="C30" s="152">
        <v>23283287.949999999</v>
      </c>
      <c r="D30" s="150">
        <v>3476110212.1100001</v>
      </c>
      <c r="E30" s="45">
        <f>+Tabla13[[#This Row],[Física
(A)]]/4</f>
        <v>5820821.9874999998</v>
      </c>
      <c r="F30" s="45">
        <v>512510031.05000001</v>
      </c>
      <c r="G30" s="68">
        <v>7834343.7199999997</v>
      </c>
      <c r="H30" s="42">
        <v>851084197.51999998</v>
      </c>
      <c r="I30" s="14">
        <f>IF(G30&gt;0,G30/E30,0)</f>
        <v>1.3459170778326435</v>
      </c>
      <c r="J30" s="36">
        <f>IF(H30&gt;0,H30/F30,0)</f>
        <v>1.6606195897792466</v>
      </c>
      <c r="K30" s="40" t="s">
        <v>77</v>
      </c>
      <c r="L30" s="34"/>
      <c r="M30" s="65">
        <v>85155.91</v>
      </c>
      <c r="N30" s="65">
        <v>85155.91</v>
      </c>
      <c r="O30" s="65">
        <v>85155.91</v>
      </c>
      <c r="R30" s="34"/>
    </row>
    <row r="31" spans="1:18" ht="15.75" x14ac:dyDescent="0.25">
      <c r="A31" s="84" t="s">
        <v>27</v>
      </c>
      <c r="B31" s="85"/>
      <c r="C31" s="85"/>
      <c r="D31" s="85"/>
      <c r="E31" s="85"/>
      <c r="F31" s="85"/>
      <c r="G31" s="85"/>
      <c r="H31" s="85"/>
      <c r="I31" s="85"/>
      <c r="J31" s="86"/>
      <c r="K31" s="41"/>
      <c r="M31" s="34">
        <f>+M30*31</f>
        <v>2639833.21</v>
      </c>
      <c r="N31" s="34">
        <f>+N30*30</f>
        <v>2554677.3000000003</v>
      </c>
      <c r="O31" s="34">
        <f>+O30*31</f>
        <v>2639833.21</v>
      </c>
      <c r="P31" s="34">
        <f>SUM(M31:O31)</f>
        <v>7834343.7199999997</v>
      </c>
      <c r="R31" s="34"/>
    </row>
    <row r="32" spans="1:18" ht="15.75" x14ac:dyDescent="0.25">
      <c r="A32" s="87" t="s">
        <v>28</v>
      </c>
      <c r="B32" s="88"/>
      <c r="C32" s="88"/>
      <c r="D32" s="88"/>
      <c r="E32" s="88"/>
      <c r="F32" s="88"/>
      <c r="G32" s="88"/>
      <c r="H32" s="88"/>
      <c r="I32" s="88"/>
      <c r="J32" s="89"/>
      <c r="O32" s="48"/>
    </row>
    <row r="33" spans="1:18" ht="38.25" customHeight="1" x14ac:dyDescent="0.25">
      <c r="A33" s="16" t="s">
        <v>29</v>
      </c>
      <c r="B33" s="93" t="s">
        <v>73</v>
      </c>
      <c r="C33" s="93"/>
      <c r="D33" s="93"/>
      <c r="E33" s="93"/>
      <c r="F33" s="93"/>
      <c r="G33" s="93"/>
      <c r="H33" s="93"/>
      <c r="I33" s="93"/>
      <c r="J33" s="94"/>
    </row>
    <row r="34" spans="1:18" ht="32.25" customHeight="1" x14ac:dyDescent="0.25">
      <c r="A34" s="16" t="s">
        <v>30</v>
      </c>
      <c r="B34" s="93" t="s">
        <v>63</v>
      </c>
      <c r="C34" s="93"/>
      <c r="D34" s="93"/>
      <c r="E34" s="93"/>
      <c r="F34" s="93"/>
      <c r="G34" s="93"/>
      <c r="H34" s="93"/>
      <c r="I34" s="93"/>
      <c r="J34" s="94"/>
      <c r="K34" s="37"/>
      <c r="M34" s="70">
        <v>3476110212.1100001</v>
      </c>
      <c r="R34" s="34"/>
    </row>
    <row r="35" spans="1:18" ht="63" customHeight="1" x14ac:dyDescent="0.25">
      <c r="A35" s="16" t="s">
        <v>31</v>
      </c>
      <c r="B35" s="93" t="s">
        <v>113</v>
      </c>
      <c r="C35" s="93"/>
      <c r="D35" s="93"/>
      <c r="E35" s="93"/>
      <c r="F35" s="93"/>
      <c r="G35" s="93"/>
      <c r="H35" s="93"/>
      <c r="I35" s="93"/>
      <c r="J35" s="94"/>
      <c r="R35" s="35"/>
    </row>
    <row r="36" spans="1:18" ht="38.25" customHeight="1" x14ac:dyDescent="0.25">
      <c r="A36" s="16" t="s">
        <v>32</v>
      </c>
      <c r="B36" s="93" t="s">
        <v>95</v>
      </c>
      <c r="C36" s="93"/>
      <c r="D36" s="93"/>
      <c r="E36" s="93"/>
      <c r="F36" s="93"/>
      <c r="G36" s="93"/>
      <c r="H36" s="93"/>
      <c r="I36" s="93"/>
      <c r="J36" s="94"/>
      <c r="R36" s="35"/>
    </row>
    <row r="37" spans="1:18" ht="36" customHeight="1" x14ac:dyDescent="0.25">
      <c r="A37" s="16" t="s">
        <v>29</v>
      </c>
      <c r="B37" s="93" t="s">
        <v>74</v>
      </c>
      <c r="C37" s="93"/>
      <c r="D37" s="93"/>
      <c r="E37" s="93"/>
      <c r="F37" s="93"/>
      <c r="G37" s="93"/>
      <c r="H37" s="93"/>
      <c r="I37" s="93"/>
      <c r="J37" s="94"/>
    </row>
    <row r="38" spans="1:18" ht="43.5" customHeight="1" x14ac:dyDescent="0.25">
      <c r="A38" s="16" t="s">
        <v>30</v>
      </c>
      <c r="B38" s="93" t="s">
        <v>64</v>
      </c>
      <c r="C38" s="93"/>
      <c r="D38" s="93"/>
      <c r="E38" s="93"/>
      <c r="F38" s="93"/>
      <c r="G38" s="93"/>
      <c r="H38" s="93"/>
      <c r="I38" s="93"/>
      <c r="J38" s="94"/>
      <c r="L38" s="65">
        <v>85155.91</v>
      </c>
    </row>
    <row r="39" spans="1:18" ht="82.5" customHeight="1" x14ac:dyDescent="0.25">
      <c r="A39" s="16" t="s">
        <v>31</v>
      </c>
      <c r="B39" s="93" t="s">
        <v>118</v>
      </c>
      <c r="C39" s="93"/>
      <c r="D39" s="93"/>
      <c r="E39" s="93"/>
      <c r="F39" s="93"/>
      <c r="G39" s="93"/>
      <c r="H39" s="93"/>
      <c r="I39" s="93"/>
      <c r="J39" s="94"/>
      <c r="L39" s="34"/>
    </row>
    <row r="40" spans="1:18" ht="41.25" customHeight="1" x14ac:dyDescent="0.25">
      <c r="A40" s="16" t="s">
        <v>32</v>
      </c>
      <c r="B40" s="93" t="s">
        <v>109</v>
      </c>
      <c r="C40" s="93"/>
      <c r="D40" s="93"/>
      <c r="E40" s="93"/>
      <c r="F40" s="93"/>
      <c r="G40" s="93"/>
      <c r="H40" s="93"/>
      <c r="I40" s="93"/>
      <c r="J40" s="94"/>
    </row>
    <row r="41" spans="1:18" ht="15.75" x14ac:dyDescent="0.25">
      <c r="A41" s="84" t="s">
        <v>33</v>
      </c>
      <c r="B41" s="85"/>
      <c r="C41" s="85"/>
      <c r="D41" s="85"/>
      <c r="E41" s="85"/>
      <c r="F41" s="85"/>
      <c r="G41" s="85"/>
      <c r="H41" s="85"/>
      <c r="I41" s="85"/>
      <c r="J41" s="86"/>
    </row>
    <row r="42" spans="1:18" ht="16.5" customHeight="1" x14ac:dyDescent="0.25">
      <c r="A42" s="127" t="s">
        <v>34</v>
      </c>
      <c r="B42" s="128"/>
      <c r="C42" s="128"/>
      <c r="D42" s="128"/>
      <c r="E42" s="128"/>
      <c r="F42" s="128"/>
      <c r="G42" s="128"/>
      <c r="H42" s="128"/>
      <c r="I42" s="128"/>
      <c r="J42" s="129"/>
    </row>
    <row r="43" spans="1:18" ht="19.5" customHeight="1" x14ac:dyDescent="0.25">
      <c r="A43" s="135" t="s">
        <v>96</v>
      </c>
      <c r="B43" s="136"/>
      <c r="C43" s="136"/>
      <c r="D43" s="136"/>
      <c r="E43" s="136"/>
      <c r="F43" s="136"/>
      <c r="G43" s="136"/>
      <c r="H43" s="136"/>
      <c r="I43" s="136"/>
      <c r="J43" s="137"/>
    </row>
    <row r="44" spans="1:18" ht="24.75" customHeight="1" x14ac:dyDescent="0.25">
      <c r="A44" s="133" t="s">
        <v>40</v>
      </c>
      <c r="B44" s="133"/>
      <c r="C44" s="133"/>
      <c r="D44" s="133"/>
      <c r="E44" s="133"/>
      <c r="F44" s="133"/>
      <c r="G44" s="133"/>
      <c r="H44" s="133"/>
      <c r="I44" s="133"/>
      <c r="J44" s="133"/>
    </row>
    <row r="45" spans="1:18" x14ac:dyDescent="0.25">
      <c r="A45" s="50" t="s">
        <v>89</v>
      </c>
      <c r="B45" s="51">
        <f>+A25</f>
        <v>2956053110</v>
      </c>
    </row>
    <row r="46" spans="1:18" x14ac:dyDescent="0.25">
      <c r="A46" s="50" t="s">
        <v>90</v>
      </c>
      <c r="B46" s="140">
        <f>+C25</f>
        <v>4792205819.6300001</v>
      </c>
      <c r="G46" s="77"/>
      <c r="H46" s="77"/>
      <c r="I46" s="77"/>
      <c r="J46" s="77"/>
    </row>
    <row r="47" spans="1:18" x14ac:dyDescent="0.25">
      <c r="A47" s="50" t="s">
        <v>91</v>
      </c>
      <c r="B47" s="51">
        <f>+F25</f>
        <v>2984150710.9300003</v>
      </c>
      <c r="G47" s="78"/>
      <c r="H47" s="78"/>
      <c r="I47" s="78"/>
      <c r="J47" s="78"/>
    </row>
    <row r="48" spans="1:18" x14ac:dyDescent="0.25">
      <c r="A48" s="139" t="s">
        <v>117</v>
      </c>
      <c r="B48" s="139"/>
      <c r="C48" s="139"/>
      <c r="D48" s="139"/>
      <c r="G48" s="78"/>
      <c r="H48" s="78"/>
      <c r="I48" s="78"/>
      <c r="J48" s="78"/>
    </row>
    <row r="49" spans="1:10" x14ac:dyDescent="0.25">
      <c r="A49" s="62"/>
      <c r="B49" s="62"/>
      <c r="C49" s="62"/>
      <c r="D49" s="62"/>
      <c r="G49" s="61"/>
      <c r="H49" s="61"/>
      <c r="I49" s="61"/>
      <c r="J49" s="61"/>
    </row>
    <row r="50" spans="1:10" x14ac:dyDescent="0.25">
      <c r="A50" s="61" t="s">
        <v>100</v>
      </c>
      <c r="B50" s="62"/>
      <c r="C50" s="78" t="s">
        <v>101</v>
      </c>
      <c r="D50" s="78"/>
      <c r="E50" s="78"/>
      <c r="H50" s="78" t="s">
        <v>102</v>
      </c>
      <c r="I50" s="78"/>
      <c r="J50" s="78"/>
    </row>
    <row r="52" spans="1:10" ht="15.75" thickBot="1" x14ac:dyDescent="0.3">
      <c r="A52" s="60"/>
      <c r="B52" s="63"/>
      <c r="C52" s="79"/>
      <c r="D52" s="79"/>
      <c r="E52" s="79"/>
      <c r="H52" s="79"/>
      <c r="I52" s="79"/>
      <c r="J52" s="79"/>
    </row>
    <row r="53" spans="1:10" x14ac:dyDescent="0.25">
      <c r="A53" s="63" t="s">
        <v>99</v>
      </c>
      <c r="C53" s="77" t="s">
        <v>103</v>
      </c>
      <c r="D53" s="77"/>
      <c r="E53" s="77"/>
      <c r="H53" s="134" t="s">
        <v>92</v>
      </c>
      <c r="I53" s="134"/>
      <c r="J53" s="134"/>
    </row>
    <row r="54" spans="1:10" x14ac:dyDescent="0.25">
      <c r="A54" s="63" t="s">
        <v>104</v>
      </c>
      <c r="C54" s="77" t="s">
        <v>105</v>
      </c>
      <c r="D54" s="77"/>
      <c r="E54" s="77"/>
      <c r="H54" s="77" t="s">
        <v>93</v>
      </c>
      <c r="I54" s="77"/>
      <c r="J54" s="77"/>
    </row>
  </sheetData>
  <mergeCells count="63">
    <mergeCell ref="A42:J42"/>
    <mergeCell ref="A43:J43"/>
    <mergeCell ref="A44:J44"/>
    <mergeCell ref="B37:J37"/>
    <mergeCell ref="B38:J38"/>
    <mergeCell ref="B39:J39"/>
    <mergeCell ref="B40:J40"/>
    <mergeCell ref="A41:J41"/>
    <mergeCell ref="A32:J32"/>
    <mergeCell ref="B33:J33"/>
    <mergeCell ref="B34:J34"/>
    <mergeCell ref="B35:J35"/>
    <mergeCell ref="B36:J36"/>
    <mergeCell ref="B21:J21"/>
    <mergeCell ref="A31:J31"/>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C16:J16"/>
    <mergeCell ref="A17:J17"/>
    <mergeCell ref="B18:J18"/>
    <mergeCell ref="B19:J19"/>
    <mergeCell ref="B20:J20"/>
    <mergeCell ref="B11:J11"/>
    <mergeCell ref="B12:J12"/>
    <mergeCell ref="A13:J13"/>
    <mergeCell ref="C14:J14"/>
    <mergeCell ref="C15:J15"/>
    <mergeCell ref="G46:J46"/>
    <mergeCell ref="G47:J47"/>
    <mergeCell ref="G48:J48"/>
    <mergeCell ref="B10:J10"/>
    <mergeCell ref="B1:J1"/>
    <mergeCell ref="B2:C2"/>
    <mergeCell ref="D2:H2"/>
    <mergeCell ref="B3:C3"/>
    <mergeCell ref="D3:H3"/>
    <mergeCell ref="A4:J4"/>
    <mergeCell ref="A5:J5"/>
    <mergeCell ref="A6:J6"/>
    <mergeCell ref="A7:J7"/>
    <mergeCell ref="B8:J8"/>
    <mergeCell ref="B9:J9"/>
    <mergeCell ref="A22:J22"/>
    <mergeCell ref="C50:E50"/>
    <mergeCell ref="C52:E52"/>
    <mergeCell ref="C53:E53"/>
    <mergeCell ref="C54:E54"/>
    <mergeCell ref="H52:J52"/>
    <mergeCell ref="H50:J50"/>
    <mergeCell ref="H53:J53"/>
    <mergeCell ref="H54:J54"/>
  </mergeCells>
  <phoneticPr fontId="23" type="noConversion"/>
  <dataValidations xWindow="986" yWindow="408" count="16">
    <dataValidation allowBlank="1" sqref="A8" xr:uid="{6F140015-E7C6-4CD3-B9FC-4E6BB1B8FA4A}"/>
    <dataValidation allowBlank="1" showInputMessage="1" prompt="Nombre del capítulo" sqref="B8:J10" xr:uid="{88E7F114-3033-4F3B-B6ED-172B1591D9F9}"/>
    <dataValidation allowBlank="1" showInputMessage="1" showErrorMessage="1" prompt="¿A quién va dirigido el programa?, ¿qué característica tiene esta población que requiere ser beneficiada?" sqref="B20:J20" xr:uid="{F27D9185-98EA-4F7D-A456-A9EF4EDA5840}"/>
    <dataValidation allowBlank="1" showInputMessage="1" showErrorMessage="1" prompt="Nombre del producto" sqref="B33:J33 B37:J37" xr:uid="{3BB75A4D-6E96-4560-AC03-89BBBEF351F7}"/>
    <dataValidation allowBlank="1" showInputMessage="1" showErrorMessage="1" prompt="¿En qué consiste el producto? su objetivo" sqref="B34:J34 B38:J38" xr:uid="{C54C9309-0B7A-413F-A6D3-490DDF713318}"/>
    <dataValidation allowBlank="1" showInputMessage="1" showErrorMessage="1" prompt="1. Describir lo plasmado en el presupuesto_x000a_2. Describir lo alcanzado en términos financieros y de producción " sqref="B35:J35 B39:J39" xr:uid="{1460B045-D297-44BF-8E3B-CEC370BAC832}"/>
    <dataValidation allowBlank="1" showInputMessage="1" showErrorMessage="1" prompt="De existir desvío, explicar razones." sqref="B36:J36 B40:J40" xr:uid="{538F6066-84F9-415E-BCBC-3052DA7729AE}"/>
    <dataValidation allowBlank="1" showInputMessage="1" showErrorMessage="1" prompt="Oportunidades de mejora identificadas" sqref="A43:J43" xr:uid="{7DD73481-583D-471B-912F-9F4DC20436F2}"/>
    <dataValidation allowBlank="1" showInputMessage="1" showErrorMessage="1" prompt="Presupuesto del programa" sqref="A25:C25 F25" xr:uid="{E6F6B7E3-C5BB-49AD-832A-2800535A71F3}"/>
    <dataValidation allowBlank="1" showInputMessage="1" showErrorMessage="1" prompt="¿En qué consiste el programa?" sqref="B19:J19" xr:uid="{0C8079B1-5A60-43A8-AD65-146BE530D63B}"/>
    <dataValidation allowBlank="1" showInputMessage="1" showErrorMessage="1" prompt="Nombre de cada producto" sqref="A28:A30" xr:uid="{34E4C3E8-73B4-4BA9-8743-25C8F5A563D6}"/>
    <dataValidation allowBlank="1" showInputMessage="1" showErrorMessage="1" prompt="Nombre del indicador" sqref="B28:B30" xr:uid="{D653C610-9CA3-4E65-82EB-4A777FEA6EC5}"/>
    <dataValidation allowBlank="1" showInputMessage="1" showErrorMessage="1" prompt="Meta anual del indicador" sqref="C28:C30 E28" xr:uid="{3DADC0A4-2376-4BBE-B9A4-BA20148AD393}"/>
    <dataValidation allowBlank="1" showInputMessage="1" showErrorMessage="1" prompt="Monto presupuestado para el producto" sqref="B45:B46 E29:F30 F28 D28" xr:uid="{BD3C1C39-7130-4D8A-9234-AF1AFEF82E3A}"/>
    <dataValidation allowBlank="1" showInputMessage="1" showErrorMessage="1" prompt="Meta alcanzada en el trimestre" sqref="G28:G30" xr:uid="{5747FD48-C4DE-41B5-9DE3-F85789AA6B82}"/>
    <dataValidation allowBlank="1" showInputMessage="1" showErrorMessage="1" prompt="Monto ejecutado en el trimestre" sqref="H28:H30" xr:uid="{0F003F5C-63D6-4AE4-9F4C-9EE76F1E14D3}"/>
  </dataValidations>
  <pageMargins left="0.65" right="0.23622047244094491" top="0.74803149606299213" bottom="0.74803149606299213" header="0.31496062992125984" footer="0.31496062992125984"/>
  <pageSetup scale="56" fitToHeight="0" orientation="portrait" r:id="rId1"/>
  <rowBreaks count="1" manualBreakCount="1">
    <brk id="54" max="9" man="1"/>
  </rowBreaks>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4E96E-B287-40AA-868F-9656E2C5AB59}">
  <dimension ref="A18:J18"/>
  <sheetViews>
    <sheetView view="pageBreakPreview" topLeftCell="A7" zoomScale="60" zoomScaleNormal="100" workbookViewId="0">
      <selection activeCell="I14" sqref="I14"/>
    </sheetView>
  </sheetViews>
  <sheetFormatPr baseColWidth="10" defaultRowHeight="15" x14ac:dyDescent="0.25"/>
  <cols>
    <col min="1" max="16384" width="11.42578125" style="32"/>
  </cols>
  <sheetData>
    <row r="18" spans="1:10" ht="278.25" customHeight="1" x14ac:dyDescent="1.95">
      <c r="A18" s="75" t="s">
        <v>72</v>
      </c>
      <c r="B18" s="75"/>
      <c r="C18" s="75"/>
      <c r="D18" s="75"/>
      <c r="E18" s="75"/>
      <c r="F18" s="75"/>
      <c r="G18" s="75"/>
      <c r="H18" s="75"/>
      <c r="I18" s="75"/>
      <c r="J18" s="75"/>
    </row>
  </sheetData>
  <mergeCells count="1">
    <mergeCell ref="A18:J18"/>
  </mergeCells>
  <pageMargins left="0.7" right="0.7" top="0.75" bottom="0.75" header="0.3" footer="0.3"/>
  <pageSetup scale="78"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26C9-8CFF-4136-9F0F-3BCD54FC668E}">
  <sheetPr>
    <tabColor rgb="FFFF0000"/>
    <pageSetUpPr fitToPage="1"/>
  </sheetPr>
  <dimension ref="A1:L50"/>
  <sheetViews>
    <sheetView tabSelected="1" view="pageBreakPreview" topLeftCell="A22" zoomScale="130" zoomScaleNormal="100" zoomScaleSheetLayoutView="130" workbookViewId="0">
      <selection activeCell="G46" sqref="G46:J46"/>
    </sheetView>
  </sheetViews>
  <sheetFormatPr baseColWidth="10" defaultRowHeight="15" x14ac:dyDescent="0.25"/>
  <cols>
    <col min="1" max="1" width="26.5703125" style="5" customWidth="1"/>
    <col min="2" max="2" width="13.28515625" style="5" bestFit="1" customWidth="1"/>
    <col min="3" max="3" width="12.7109375" style="5" customWidth="1"/>
    <col min="4" max="4" width="15.140625" style="5" customWidth="1"/>
    <col min="5" max="9" width="12.7109375" style="5" customWidth="1"/>
    <col min="10" max="10" width="12.140625" style="5" customWidth="1"/>
    <col min="11" max="11" width="12.140625" customWidth="1"/>
    <col min="12" max="12" width="12.28515625" bestFit="1" customWidth="1"/>
  </cols>
  <sheetData>
    <row r="1" spans="1:10" ht="21.75" customHeight="1" thickBot="1" x14ac:dyDescent="0.3">
      <c r="A1" s="17"/>
      <c r="B1" s="97" t="s">
        <v>112</v>
      </c>
      <c r="C1" s="98"/>
      <c r="D1" s="98"/>
      <c r="E1" s="98"/>
      <c r="F1" s="98"/>
      <c r="G1" s="98"/>
      <c r="H1" s="98"/>
      <c r="I1" s="98"/>
      <c r="J1" s="99"/>
    </row>
    <row r="2" spans="1:10" ht="21.75" thickBot="1" x14ac:dyDescent="0.3">
      <c r="A2" s="18"/>
      <c r="B2" s="100" t="s">
        <v>0</v>
      </c>
      <c r="C2" s="101"/>
      <c r="D2" s="100" t="s">
        <v>1</v>
      </c>
      <c r="E2" s="101"/>
      <c r="F2" s="101"/>
      <c r="G2" s="101"/>
      <c r="H2" s="102"/>
      <c r="I2" s="1" t="s">
        <v>2</v>
      </c>
      <c r="J2" s="2" t="s">
        <v>3</v>
      </c>
    </row>
    <row r="3" spans="1:10" ht="21.75" thickBot="1" x14ac:dyDescent="0.3">
      <c r="A3" s="19"/>
      <c r="B3" s="103" t="s">
        <v>4</v>
      </c>
      <c r="C3" s="104"/>
      <c r="D3" s="103"/>
      <c r="E3" s="104"/>
      <c r="F3" s="104"/>
      <c r="G3" s="104"/>
      <c r="H3" s="105"/>
      <c r="I3" s="23"/>
      <c r="J3" s="24"/>
    </row>
    <row r="4" spans="1:10" ht="9.75" customHeight="1" x14ac:dyDescent="0.25">
      <c r="A4" s="106"/>
      <c r="B4" s="107"/>
      <c r="C4" s="107"/>
      <c r="D4" s="108"/>
      <c r="E4" s="108"/>
      <c r="F4" s="108"/>
      <c r="G4" s="108"/>
      <c r="H4" s="108"/>
      <c r="I4" s="107"/>
      <c r="J4" s="109"/>
    </row>
    <row r="5" spans="1:10" ht="3" customHeight="1" x14ac:dyDescent="0.25">
      <c r="A5" s="81"/>
      <c r="B5" s="82"/>
      <c r="C5" s="82"/>
      <c r="D5" s="82"/>
      <c r="E5" s="82"/>
      <c r="F5" s="82"/>
      <c r="G5" s="82"/>
      <c r="H5" s="82"/>
      <c r="I5" s="82"/>
      <c r="J5" s="83"/>
    </row>
    <row r="6" spans="1:10" ht="15.75" x14ac:dyDescent="0.25">
      <c r="A6" s="84" t="s">
        <v>84</v>
      </c>
      <c r="B6" s="85"/>
      <c r="C6" s="85"/>
      <c r="D6" s="85"/>
      <c r="E6" s="85"/>
      <c r="F6" s="85"/>
      <c r="G6" s="85"/>
      <c r="H6" s="85"/>
      <c r="I6" s="85"/>
      <c r="J6" s="86"/>
    </row>
    <row r="7" spans="1:10" ht="15.75" x14ac:dyDescent="0.25">
      <c r="A7" s="87" t="s">
        <v>5</v>
      </c>
      <c r="B7" s="88"/>
      <c r="C7" s="88"/>
      <c r="D7" s="88"/>
      <c r="E7" s="88"/>
      <c r="F7" s="88"/>
      <c r="G7" s="88"/>
      <c r="H7" s="88"/>
      <c r="I7" s="88"/>
      <c r="J7" s="89"/>
    </row>
    <row r="8" spans="1:10" x14ac:dyDescent="0.25">
      <c r="A8" s="3" t="s">
        <v>6</v>
      </c>
      <c r="B8" s="110" t="s">
        <v>50</v>
      </c>
      <c r="C8" s="111"/>
      <c r="D8" s="111"/>
      <c r="E8" s="111"/>
      <c r="F8" s="111"/>
      <c r="G8" s="111"/>
      <c r="H8" s="111"/>
      <c r="I8" s="111"/>
      <c r="J8" s="112"/>
    </row>
    <row r="9" spans="1:10" ht="15" customHeight="1" x14ac:dyDescent="0.25">
      <c r="A9" s="20" t="s">
        <v>35</v>
      </c>
      <c r="B9" s="110" t="s">
        <v>51</v>
      </c>
      <c r="C9" s="111"/>
      <c r="D9" s="111"/>
      <c r="E9" s="111"/>
      <c r="F9" s="111"/>
      <c r="G9" s="111"/>
      <c r="H9" s="111"/>
      <c r="I9" s="111"/>
      <c r="J9" s="112"/>
    </row>
    <row r="10" spans="1:10" x14ac:dyDescent="0.25">
      <c r="A10" s="20" t="s">
        <v>36</v>
      </c>
      <c r="B10" s="110" t="s">
        <v>52</v>
      </c>
      <c r="C10" s="111"/>
      <c r="D10" s="111"/>
      <c r="E10" s="111"/>
      <c r="F10" s="111"/>
      <c r="G10" s="111"/>
      <c r="H10" s="111"/>
      <c r="I10" s="111"/>
      <c r="J10" s="112"/>
    </row>
    <row r="11" spans="1:10" ht="33" customHeight="1" x14ac:dyDescent="0.25">
      <c r="A11" s="3" t="s">
        <v>7</v>
      </c>
      <c r="B11" s="91" t="s">
        <v>53</v>
      </c>
      <c r="C11" s="91"/>
      <c r="D11" s="91"/>
      <c r="E11" s="91"/>
      <c r="F11" s="91"/>
      <c r="G11" s="91"/>
      <c r="H11" s="91"/>
      <c r="I11" s="91"/>
      <c r="J11" s="92"/>
    </row>
    <row r="12" spans="1:10" ht="32.25" customHeight="1" x14ac:dyDescent="0.25">
      <c r="A12" s="3" t="s">
        <v>8</v>
      </c>
      <c r="B12" s="91" t="s">
        <v>54</v>
      </c>
      <c r="C12" s="91"/>
      <c r="D12" s="91"/>
      <c r="E12" s="91"/>
      <c r="F12" s="91"/>
      <c r="G12" s="91"/>
      <c r="H12" s="91"/>
      <c r="I12" s="91"/>
      <c r="J12" s="92"/>
    </row>
    <row r="13" spans="1:10" ht="15.75" x14ac:dyDescent="0.25">
      <c r="A13" s="84" t="s">
        <v>9</v>
      </c>
      <c r="B13" s="85"/>
      <c r="C13" s="85"/>
      <c r="D13" s="85"/>
      <c r="E13" s="85"/>
      <c r="F13" s="85"/>
      <c r="G13" s="85"/>
      <c r="H13" s="85"/>
      <c r="I13" s="85"/>
      <c r="J13" s="86"/>
    </row>
    <row r="14" spans="1:10" ht="20.25" customHeight="1" x14ac:dyDescent="0.25">
      <c r="A14" s="3" t="s">
        <v>10</v>
      </c>
      <c r="B14" s="21">
        <v>2</v>
      </c>
      <c r="C14" s="80" t="str">
        <f>IFERROR(VLOOKUP(B14,'[1]Validacion datos'!A2:B5,2,FALSE),"")</f>
        <v>DESARROLLO SOCIAL</v>
      </c>
      <c r="D14" s="80"/>
      <c r="E14" s="80"/>
      <c r="F14" s="80"/>
      <c r="G14" s="80"/>
      <c r="H14" s="80"/>
      <c r="I14" s="80"/>
      <c r="J14" s="80"/>
    </row>
    <row r="15" spans="1:10" ht="26.25" customHeight="1" x14ac:dyDescent="0.25">
      <c r="A15" s="3" t="s">
        <v>11</v>
      </c>
      <c r="B15" s="6">
        <v>2.5</v>
      </c>
      <c r="C15" s="80" t="str">
        <f>IFERROR(VLOOKUP(B15,'[1]Validacion datos'!A8:B26,2,FALSE),"")</f>
        <v>Vivienda digna en entornos saludables</v>
      </c>
      <c r="D15" s="80"/>
      <c r="E15" s="80"/>
      <c r="F15" s="80"/>
      <c r="G15" s="80"/>
      <c r="H15" s="80"/>
      <c r="I15" s="80"/>
      <c r="J15" s="80"/>
    </row>
    <row r="16" spans="1:10" x14ac:dyDescent="0.25">
      <c r="A16" s="3" t="s">
        <v>12</v>
      </c>
      <c r="B16" s="7" t="s">
        <v>55</v>
      </c>
      <c r="C16" s="90" t="str">
        <f>IFERROR(VLOOKUP(B16,'[1]Validacion datos'!D8:E64,2,FALSE),"")</f>
        <v>Garantizar el acceso universal a servicios de agua potable y saneamiento, provistos con calidad y eficiencia</v>
      </c>
      <c r="D16" s="90"/>
      <c r="E16" s="90"/>
      <c r="F16" s="90"/>
      <c r="G16" s="90"/>
      <c r="H16" s="90"/>
      <c r="I16" s="90"/>
      <c r="J16" s="90"/>
    </row>
    <row r="17" spans="1:12" ht="15.75" x14ac:dyDescent="0.25">
      <c r="A17" s="84" t="s">
        <v>13</v>
      </c>
      <c r="B17" s="85"/>
      <c r="C17" s="85"/>
      <c r="D17" s="85"/>
      <c r="E17" s="85"/>
      <c r="F17" s="85"/>
      <c r="G17" s="85"/>
      <c r="H17" s="85"/>
      <c r="I17" s="85"/>
      <c r="J17" s="86"/>
    </row>
    <row r="18" spans="1:12" ht="23.25" customHeight="1" x14ac:dyDescent="0.25">
      <c r="A18" s="3" t="s">
        <v>14</v>
      </c>
      <c r="B18" s="91" t="s">
        <v>59</v>
      </c>
      <c r="C18" s="91"/>
      <c r="D18" s="91"/>
      <c r="E18" s="91"/>
      <c r="F18" s="91"/>
      <c r="G18" s="91"/>
      <c r="H18" s="91"/>
      <c r="I18" s="91"/>
      <c r="J18" s="92"/>
    </row>
    <row r="19" spans="1:12" ht="28.5" customHeight="1" x14ac:dyDescent="0.25">
      <c r="A19" s="8" t="s">
        <v>15</v>
      </c>
      <c r="B19" s="91" t="s">
        <v>85</v>
      </c>
      <c r="C19" s="91"/>
      <c r="D19" s="91"/>
      <c r="E19" s="91"/>
      <c r="F19" s="91"/>
      <c r="G19" s="91"/>
      <c r="H19" s="91"/>
      <c r="I19" s="91"/>
      <c r="J19" s="92"/>
    </row>
    <row r="20" spans="1:12" ht="21" customHeight="1" x14ac:dyDescent="0.25">
      <c r="A20" s="8" t="s">
        <v>16</v>
      </c>
      <c r="B20" s="93" t="s">
        <v>94</v>
      </c>
      <c r="C20" s="93"/>
      <c r="D20" s="93"/>
      <c r="E20" s="93"/>
      <c r="F20" s="93"/>
      <c r="G20" s="93"/>
      <c r="H20" s="93"/>
      <c r="I20" s="93"/>
      <c r="J20" s="94"/>
    </row>
    <row r="21" spans="1:12" x14ac:dyDescent="0.25">
      <c r="A21" s="8" t="s">
        <v>37</v>
      </c>
      <c r="B21" s="91" t="s">
        <v>86</v>
      </c>
      <c r="C21" s="91"/>
      <c r="D21" s="91"/>
      <c r="E21" s="91"/>
      <c r="F21" s="91"/>
      <c r="G21" s="91"/>
      <c r="H21" s="91"/>
      <c r="I21" s="91"/>
      <c r="J21" s="92"/>
    </row>
    <row r="22" spans="1:12" ht="15.75" x14ac:dyDescent="0.25">
      <c r="A22" s="84" t="s">
        <v>17</v>
      </c>
      <c r="B22" s="85"/>
      <c r="C22" s="85"/>
      <c r="D22" s="85"/>
      <c r="E22" s="85"/>
      <c r="F22" s="85"/>
      <c r="G22" s="85"/>
      <c r="H22" s="85"/>
      <c r="I22" s="85"/>
      <c r="J22" s="86"/>
    </row>
    <row r="23" spans="1:12" ht="15.75" x14ac:dyDescent="0.25">
      <c r="A23" s="87" t="s">
        <v>18</v>
      </c>
      <c r="B23" s="88"/>
      <c r="C23" s="88"/>
      <c r="D23" s="88"/>
      <c r="E23" s="88"/>
      <c r="F23" s="88"/>
      <c r="G23" s="88"/>
      <c r="H23" s="88"/>
      <c r="I23" s="88"/>
      <c r="J23" s="89"/>
      <c r="K23" s="34"/>
    </row>
    <row r="24" spans="1:12" ht="15" customHeight="1" x14ac:dyDescent="0.25">
      <c r="A24" s="95" t="s">
        <v>19</v>
      </c>
      <c r="B24" s="96"/>
      <c r="C24" s="123" t="s">
        <v>20</v>
      </c>
      <c r="D24" s="125"/>
      <c r="E24" s="125"/>
      <c r="F24" s="125" t="s">
        <v>21</v>
      </c>
      <c r="G24" s="125"/>
      <c r="H24" s="96"/>
      <c r="I24" s="123" t="s">
        <v>22</v>
      </c>
      <c r="J24" s="124"/>
    </row>
    <row r="25" spans="1:12" x14ac:dyDescent="0.25">
      <c r="A25" s="113">
        <v>601296153</v>
      </c>
      <c r="B25" s="114"/>
      <c r="C25" s="120" cm="1">
        <f t="array" ref="C25">+Tabla134[Financiera
(B)]</f>
        <v>602318078</v>
      </c>
      <c r="D25" s="121"/>
      <c r="E25" s="122"/>
      <c r="F25" s="120" cm="1">
        <f t="array" ref="F25">202045775.8+Tabla134[Financiera 
 (F)]</f>
        <v>333581192.38</v>
      </c>
      <c r="G25" s="121"/>
      <c r="H25" s="122"/>
      <c r="I25" s="115">
        <f>IF(F25&gt;0,F25/C25,0)</f>
        <v>0.55382895610182892</v>
      </c>
      <c r="J25" s="116"/>
      <c r="K25" s="49"/>
    </row>
    <row r="26" spans="1:12" ht="15.75" x14ac:dyDescent="0.25">
      <c r="A26" s="87" t="s">
        <v>23</v>
      </c>
      <c r="B26" s="88"/>
      <c r="C26" s="88"/>
      <c r="D26" s="88"/>
      <c r="E26" s="88"/>
      <c r="F26" s="88"/>
      <c r="G26" s="88"/>
      <c r="H26" s="88"/>
      <c r="I26" s="88"/>
      <c r="J26" s="89"/>
    </row>
    <row r="27" spans="1:12" x14ac:dyDescent="0.25">
      <c r="A27" s="4"/>
      <c r="B27"/>
      <c r="C27" s="117" t="s">
        <v>49</v>
      </c>
      <c r="D27" s="118"/>
      <c r="E27" s="117" t="s">
        <v>47</v>
      </c>
      <c r="F27" s="118"/>
      <c r="G27" s="117" t="s">
        <v>48</v>
      </c>
      <c r="H27" s="117"/>
      <c r="I27" s="117" t="s">
        <v>24</v>
      </c>
      <c r="J27" s="119"/>
      <c r="K27" s="49"/>
    </row>
    <row r="28" spans="1:12" ht="38.25" x14ac:dyDescent="0.25">
      <c r="A28" s="9" t="s">
        <v>25</v>
      </c>
      <c r="B28" s="10" t="s">
        <v>26</v>
      </c>
      <c r="C28" s="10" t="s">
        <v>38</v>
      </c>
      <c r="D28" s="10" t="s">
        <v>39</v>
      </c>
      <c r="E28" s="10" t="s">
        <v>41</v>
      </c>
      <c r="F28" s="10" t="s">
        <v>42</v>
      </c>
      <c r="G28" s="10" t="s">
        <v>43</v>
      </c>
      <c r="H28" s="10" t="s">
        <v>44</v>
      </c>
      <c r="I28" s="10" t="s">
        <v>45</v>
      </c>
      <c r="J28" s="11" t="s">
        <v>46</v>
      </c>
      <c r="K28" s="58" t="s">
        <v>97</v>
      </c>
      <c r="L28" s="58" t="s">
        <v>107</v>
      </c>
    </row>
    <row r="29" spans="1:12" ht="63" customHeight="1" x14ac:dyDescent="0.25">
      <c r="A29" s="12" t="s">
        <v>75</v>
      </c>
      <c r="B29" s="33" t="s">
        <v>65</v>
      </c>
      <c r="C29" s="39">
        <v>448000</v>
      </c>
      <c r="D29" s="67">
        <v>602318078</v>
      </c>
      <c r="E29" s="13">
        <v>448000</v>
      </c>
      <c r="F29" s="13">
        <v>150324038.25</v>
      </c>
      <c r="G29" s="71">
        <v>417518</v>
      </c>
      <c r="H29" s="13">
        <v>131535416.58</v>
      </c>
      <c r="I29" s="14">
        <f>IF(G29&gt;0,G29/E29,0)</f>
        <v>0.93195982142857148</v>
      </c>
      <c r="J29" s="36">
        <f>IF(H29&gt;0,H29/F29,0)</f>
        <v>0.87501252701345655</v>
      </c>
      <c r="K29" s="57">
        <f>+Tabla134[[#Headers],[ 409,657 ]]-Tabla134[[#Headers],[413,724]]</f>
        <v>-4067</v>
      </c>
      <c r="L29" s="57"/>
    </row>
    <row r="30" spans="1:12" ht="15.75" x14ac:dyDescent="0.25">
      <c r="A30" s="84" t="s">
        <v>27</v>
      </c>
      <c r="B30" s="85"/>
      <c r="C30" s="85"/>
      <c r="D30" s="85"/>
      <c r="E30" s="85"/>
      <c r="F30" s="85"/>
      <c r="G30" s="85"/>
      <c r="H30" s="85"/>
      <c r="I30" s="85"/>
      <c r="J30" s="86"/>
      <c r="K30" cm="1">
        <f t="array" ref="K30">+Tabla134[Física 
(E)]-Tabla134[[#Headers],[413,724]]</f>
        <v>3794</v>
      </c>
    </row>
    <row r="31" spans="1:12" ht="15.75" x14ac:dyDescent="0.25">
      <c r="A31" s="87" t="s">
        <v>28</v>
      </c>
      <c r="B31" s="88"/>
      <c r="C31" s="88"/>
      <c r="D31" s="88"/>
      <c r="E31" s="88"/>
      <c r="F31" s="88"/>
      <c r="G31" s="88"/>
      <c r="H31" s="88"/>
      <c r="I31" s="88"/>
      <c r="J31" s="89"/>
      <c r="K31" s="56"/>
    </row>
    <row r="32" spans="1:12" x14ac:dyDescent="0.25">
      <c r="A32" s="16" t="s">
        <v>29</v>
      </c>
      <c r="B32" s="93" t="s">
        <v>87</v>
      </c>
      <c r="C32" s="93"/>
      <c r="D32" s="93"/>
      <c r="E32" s="93"/>
      <c r="F32" s="93"/>
      <c r="G32" s="93"/>
      <c r="H32" s="93"/>
      <c r="I32" s="93"/>
      <c r="J32" s="94"/>
      <c r="K32" s="55"/>
    </row>
    <row r="33" spans="1:12" x14ac:dyDescent="0.25">
      <c r="A33" s="16" t="s">
        <v>30</v>
      </c>
      <c r="B33" s="91" t="s">
        <v>66</v>
      </c>
      <c r="C33" s="91"/>
      <c r="D33" s="91"/>
      <c r="E33" s="91"/>
      <c r="F33" s="91"/>
      <c r="G33" s="91"/>
      <c r="H33" s="91"/>
      <c r="I33" s="91"/>
      <c r="J33" s="92"/>
      <c r="K33" s="55" cm="1">
        <f t="array" ref="K33">+Tabla134[Física 
(E)]-413724</f>
        <v>3794</v>
      </c>
    </row>
    <row r="34" spans="1:12" ht="70.5" customHeight="1" x14ac:dyDescent="0.25">
      <c r="A34" s="16" t="s">
        <v>31</v>
      </c>
      <c r="B34" s="93" t="s">
        <v>115</v>
      </c>
      <c r="C34" s="93"/>
      <c r="D34" s="93"/>
      <c r="E34" s="93"/>
      <c r="F34" s="93"/>
      <c r="G34" s="93"/>
      <c r="H34" s="93"/>
      <c r="I34" s="93"/>
      <c r="J34" s="94"/>
      <c r="K34" s="38"/>
      <c r="L34" s="34"/>
    </row>
    <row r="35" spans="1:12" ht="51.75" customHeight="1" x14ac:dyDescent="0.25">
      <c r="A35" s="16" t="s">
        <v>32</v>
      </c>
      <c r="B35" s="93" t="s">
        <v>116</v>
      </c>
      <c r="C35" s="93"/>
      <c r="D35" s="93"/>
      <c r="E35" s="93"/>
      <c r="F35" s="93"/>
      <c r="G35" s="93"/>
      <c r="H35" s="93"/>
      <c r="I35" s="93"/>
      <c r="J35" s="94"/>
    </row>
    <row r="36" spans="1:12" ht="15.75" x14ac:dyDescent="0.25">
      <c r="A36" s="84" t="s">
        <v>33</v>
      </c>
      <c r="B36" s="85"/>
      <c r="C36" s="85"/>
      <c r="D36" s="85"/>
      <c r="E36" s="85"/>
      <c r="F36" s="85"/>
      <c r="G36" s="85"/>
      <c r="H36" s="85"/>
      <c r="I36" s="85"/>
      <c r="J36" s="86"/>
    </row>
    <row r="37" spans="1:12" ht="15.75" x14ac:dyDescent="0.25">
      <c r="A37" s="127" t="s">
        <v>34</v>
      </c>
      <c r="B37" s="128"/>
      <c r="C37" s="128"/>
      <c r="D37" s="128"/>
      <c r="E37" s="128"/>
      <c r="F37" s="128"/>
      <c r="G37" s="128"/>
      <c r="H37" s="128"/>
      <c r="I37" s="128"/>
      <c r="J37" s="129"/>
      <c r="K37" s="34"/>
    </row>
    <row r="38" spans="1:12" ht="12" customHeight="1" x14ac:dyDescent="0.25">
      <c r="A38" s="135"/>
      <c r="B38" s="136"/>
      <c r="C38" s="136"/>
      <c r="D38" s="136"/>
      <c r="E38" s="136"/>
      <c r="F38" s="136"/>
      <c r="G38" s="136"/>
      <c r="H38" s="136"/>
      <c r="I38" s="136"/>
      <c r="J38" s="137"/>
      <c r="K38" s="34"/>
    </row>
    <row r="39" spans="1:12" ht="6.75" customHeight="1" x14ac:dyDescent="0.25">
      <c r="A39" s="22"/>
      <c r="B39" s="22"/>
      <c r="C39" s="22"/>
      <c r="D39" s="22"/>
      <c r="E39" s="22"/>
      <c r="F39" s="22"/>
      <c r="G39" s="22"/>
      <c r="H39" s="22"/>
      <c r="I39" s="22"/>
      <c r="J39" s="22"/>
    </row>
    <row r="40" spans="1:12" ht="18" customHeight="1" x14ac:dyDescent="0.25">
      <c r="A40" s="133" t="s">
        <v>40</v>
      </c>
      <c r="B40" s="133"/>
      <c r="C40" s="133"/>
      <c r="D40" s="133"/>
      <c r="E40" s="133"/>
      <c r="F40" s="133"/>
      <c r="G40" s="133"/>
      <c r="H40" s="133"/>
      <c r="I40" s="133"/>
      <c r="J40" s="133"/>
      <c r="L40" s="34"/>
    </row>
    <row r="41" spans="1:12" ht="17.25" customHeight="1" x14ac:dyDescent="0.25">
      <c r="A41" s="50" t="s">
        <v>89</v>
      </c>
      <c r="B41" s="51">
        <f>+A25</f>
        <v>601296153</v>
      </c>
      <c r="K41" s="55"/>
    </row>
    <row r="42" spans="1:12" ht="12.75" customHeight="1" x14ac:dyDescent="0.25">
      <c r="A42" s="50" t="s">
        <v>90</v>
      </c>
      <c r="B42" s="51">
        <f>+C25</f>
        <v>602318078</v>
      </c>
      <c r="G42" s="77"/>
      <c r="H42" s="77"/>
      <c r="I42" s="77"/>
      <c r="J42" s="77"/>
      <c r="K42" s="43"/>
      <c r="L42" s="43"/>
    </row>
    <row r="43" spans="1:12" x14ac:dyDescent="0.25">
      <c r="A43" s="50" t="s">
        <v>91</v>
      </c>
      <c r="B43" s="51">
        <f>+F25</f>
        <v>333581192.38</v>
      </c>
      <c r="G43" s="78"/>
      <c r="H43" s="78"/>
      <c r="I43" s="78"/>
      <c r="J43" s="78"/>
    </row>
    <row r="44" spans="1:12" ht="21" customHeight="1" x14ac:dyDescent="0.25">
      <c r="A44" s="69" t="s">
        <v>120</v>
      </c>
      <c r="B44" s="69"/>
      <c r="C44" s="69"/>
      <c r="D44" s="69"/>
      <c r="G44" s="78"/>
      <c r="H44" s="78"/>
      <c r="I44" s="78"/>
      <c r="J44" s="78"/>
    </row>
    <row r="45" spans="1:12" ht="9.75" customHeight="1" x14ac:dyDescent="0.25">
      <c r="A45" s="62"/>
      <c r="B45" s="62"/>
      <c r="C45" s="62"/>
      <c r="D45" s="62"/>
      <c r="G45" s="61"/>
      <c r="H45" s="61"/>
      <c r="I45" s="61"/>
      <c r="J45" s="61"/>
    </row>
    <row r="46" spans="1:12" ht="12.75" customHeight="1" x14ac:dyDescent="0.25">
      <c r="A46" s="61" t="s">
        <v>100</v>
      </c>
      <c r="B46" s="62"/>
      <c r="C46" s="78" t="s">
        <v>101</v>
      </c>
      <c r="D46" s="78"/>
      <c r="E46" s="78"/>
      <c r="G46" s="78" t="s">
        <v>102</v>
      </c>
      <c r="H46" s="78"/>
      <c r="I46" s="78"/>
      <c r="J46" s="78"/>
    </row>
    <row r="48" spans="1:12" ht="15.75" thickBot="1" x14ac:dyDescent="0.3">
      <c r="A48" s="60"/>
      <c r="B48" s="63"/>
      <c r="C48" s="79"/>
      <c r="D48" s="79"/>
      <c r="E48" s="79"/>
    </row>
    <row r="49" spans="1:10" x14ac:dyDescent="0.25">
      <c r="A49" s="63" t="s">
        <v>99</v>
      </c>
      <c r="C49" s="77" t="s">
        <v>103</v>
      </c>
      <c r="D49" s="77"/>
      <c r="E49" s="77"/>
      <c r="G49" s="138" t="s">
        <v>92</v>
      </c>
      <c r="H49" s="138"/>
      <c r="I49" s="138"/>
      <c r="J49" s="138"/>
    </row>
    <row r="50" spans="1:10" x14ac:dyDescent="0.25">
      <c r="A50" s="63" t="s">
        <v>104</v>
      </c>
      <c r="C50" s="77" t="s">
        <v>105</v>
      </c>
      <c r="D50" s="77"/>
      <c r="E50" s="77"/>
      <c r="G50" s="77" t="s">
        <v>93</v>
      </c>
      <c r="H50" s="77"/>
      <c r="I50" s="77"/>
      <c r="J50" s="77"/>
    </row>
  </sheetData>
  <mergeCells count="58">
    <mergeCell ref="A37:J37"/>
    <mergeCell ref="A38:J38"/>
    <mergeCell ref="A40:J40"/>
    <mergeCell ref="A31:J31"/>
    <mergeCell ref="B32:J32"/>
    <mergeCell ref="B33:J33"/>
    <mergeCell ref="B34:J34"/>
    <mergeCell ref="B35:J35"/>
    <mergeCell ref="A36:J36"/>
    <mergeCell ref="B21:J21"/>
    <mergeCell ref="A30:J30"/>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C16:J16"/>
    <mergeCell ref="A17:J17"/>
    <mergeCell ref="B18:J18"/>
    <mergeCell ref="B19:J19"/>
    <mergeCell ref="B20:J20"/>
    <mergeCell ref="B11:J11"/>
    <mergeCell ref="B12:J12"/>
    <mergeCell ref="A13:J13"/>
    <mergeCell ref="C14:J14"/>
    <mergeCell ref="C15:J15"/>
    <mergeCell ref="G42:J42"/>
    <mergeCell ref="G43:J43"/>
    <mergeCell ref="G44:J44"/>
    <mergeCell ref="B10:J10"/>
    <mergeCell ref="B1:J1"/>
    <mergeCell ref="B2:C2"/>
    <mergeCell ref="D2:H2"/>
    <mergeCell ref="B3:C3"/>
    <mergeCell ref="D3:H3"/>
    <mergeCell ref="A4:J4"/>
    <mergeCell ref="A5:J5"/>
    <mergeCell ref="A6:J6"/>
    <mergeCell ref="A7:J7"/>
    <mergeCell ref="B8:J8"/>
    <mergeCell ref="B9:J9"/>
    <mergeCell ref="A22:J22"/>
    <mergeCell ref="C50:E50"/>
    <mergeCell ref="G50:J50"/>
    <mergeCell ref="C46:E46"/>
    <mergeCell ref="G46:J46"/>
    <mergeCell ref="C48:E48"/>
    <mergeCell ref="C49:E49"/>
    <mergeCell ref="G49:J49"/>
  </mergeCells>
  <dataValidations count="16">
    <dataValidation allowBlank="1" showInputMessage="1" showErrorMessage="1" prompt="Monto ejecutado en el trimestre" sqref="H28:H29" xr:uid="{7F22632E-6BB1-4388-80CF-18C681D43A06}"/>
    <dataValidation allowBlank="1" showInputMessage="1" showErrorMessage="1" prompt="Meta alcanzada en el trimestre" sqref="G28:G29" xr:uid="{FBE0F0A0-C9F1-46D1-B77E-CE73B5DB741C}"/>
    <dataValidation allowBlank="1" showInputMessage="1" showErrorMessage="1" prompt="Monto presupuestado para el producto" sqref="B41:B42 D28 F28 E29:F29" xr:uid="{661DBA64-9914-4ACC-88F3-B3FC2BE0F23B}"/>
    <dataValidation allowBlank="1" showInputMessage="1" showErrorMessage="1" prompt="Meta anual del indicador" sqref="C28:C29 E28" xr:uid="{CC6A7AAA-2A34-47A3-AD79-7818FC8D26D8}"/>
    <dataValidation allowBlank="1" showInputMessage="1" showErrorMessage="1" prompt="Nombre del indicador" sqref="B28:B29" xr:uid="{A12FEF93-6026-4B9C-BE42-F22D899D68A5}"/>
    <dataValidation allowBlank="1" showInputMessage="1" showErrorMessage="1" prompt="Nombre de cada producto" sqref="A28:A29" xr:uid="{A3AF5AAA-2894-41CC-9545-6D2F1F5D9F94}"/>
    <dataValidation allowBlank="1" showInputMessage="1" showErrorMessage="1" prompt="¿En qué consiste el programa?" sqref="B19:J19" xr:uid="{47A99E24-4D03-435A-87A3-AFB66765B0BB}"/>
    <dataValidation allowBlank="1" showInputMessage="1" showErrorMessage="1" prompt="Presupuesto del programa" sqref="A25:C25 F25" xr:uid="{83A39D53-FA1B-455E-BDF4-D92F949FC351}"/>
    <dataValidation allowBlank="1" showInputMessage="1" showErrorMessage="1" prompt="Oportunidades de mejora identificadas" sqref="A38:J39" xr:uid="{0C19BC4D-BB4B-4792-92B9-9F9FF135D419}"/>
    <dataValidation allowBlank="1" showInputMessage="1" showErrorMessage="1" prompt="De existir desvío, explicar razones." sqref="B35:J35" xr:uid="{FC15AF16-0355-42D2-859E-6AF9303AA700}"/>
    <dataValidation allowBlank="1" showInputMessage="1" showErrorMessage="1" prompt="1. Describir lo plasmado en el presupuesto_x000a_2. Describir lo alcanzado en términos financieros y de producción " sqref="B34:J34" xr:uid="{4DC935DB-01B5-4D8A-853F-3E6B29732AD0}"/>
    <dataValidation allowBlank="1" showInputMessage="1" showErrorMessage="1" prompt="¿En qué consiste el producto? su objetivo" sqref="B33:J33" xr:uid="{9FB1BE52-D627-4057-99EA-1CAC03BAA8D6}"/>
    <dataValidation allowBlank="1" showInputMessage="1" showErrorMessage="1" prompt="Nombre del producto" sqref="B32:J32" xr:uid="{9BACFE82-D546-4647-8D14-339AD0B3E001}"/>
    <dataValidation allowBlank="1" showInputMessage="1" showErrorMessage="1" prompt="¿A quién va dirigido el programa?, ¿qué característica tiene esta población que requiere ser beneficiada?" sqref="B20:J20" xr:uid="{31345D01-336E-45D1-89C3-B5F4E87CB486}"/>
    <dataValidation allowBlank="1" showInputMessage="1" prompt="Nombre del capítulo" sqref="B8:J10" xr:uid="{80D6CCA4-2213-4074-B6C4-A24F74ECDDE1}"/>
    <dataValidation allowBlank="1" sqref="A8" xr:uid="{17A7D1C9-7A78-44C4-AA43-6F2AA4B493E8}"/>
  </dataValidations>
  <pageMargins left="0.37" right="0.25" top="0.75" bottom="0.75" header="0.3" footer="0.3"/>
  <pageSetup scale="69" fitToHeight="0" orientation="portrait" r:id="rId1"/>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A78A5-F3E2-406F-BA83-5E0F35AB3771}">
  <dimension ref="A1"/>
  <sheetViews>
    <sheetView workbookViewId="0">
      <selection activeCell="J30" sqref="J30"/>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Portada</vt:lpstr>
      <vt:lpstr>Sub-port 1</vt:lpstr>
      <vt:lpstr>Programa 11</vt:lpstr>
      <vt:lpstr>Sub-port 2</vt:lpstr>
      <vt:lpstr>Programa 12</vt:lpstr>
      <vt:lpstr>Sub-port 3</vt:lpstr>
      <vt:lpstr>Programa 13</vt:lpstr>
      <vt:lpstr>Hoja1</vt:lpstr>
      <vt:lpstr>Portada!Área_de_impresión</vt:lpstr>
      <vt:lpstr>'Programa 11'!Área_de_impresión</vt:lpstr>
      <vt:lpstr>'Programa 12'!Área_de_impresión</vt:lpstr>
      <vt:lpstr>'Programa 13'!Área_de_impresión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Rosa Pena</cp:lastModifiedBy>
  <cp:lastPrinted>2024-02-02T17:29:39Z</cp:lastPrinted>
  <dcterms:created xsi:type="dcterms:W3CDTF">2021-03-22T15:50:10Z</dcterms:created>
  <dcterms:modified xsi:type="dcterms:W3CDTF">2024-02-02T17:46:50Z</dcterms:modified>
</cp:coreProperties>
</file>