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BC/Documents/CAASD/_PROCESO/2024/CP/CAASD-CCC-CP-2024-asfalto/"/>
    </mc:Choice>
  </mc:AlternateContent>
  <xr:revisionPtr revIDLastSave="0" documentId="8_{B01838E3-422A-6041-952D-65CA16360545}" xr6:coauthVersionLast="47" xr6:coauthVersionMax="47" xr10:uidLastSave="{00000000-0000-0000-0000-000000000000}"/>
  <bookViews>
    <workbookView xWindow="30240" yWindow="0" windowWidth="38400" windowHeight="24000" xr2:uid="{00000000-000D-0000-FFFF-FFFF00000000}"/>
  </bookViews>
  <sheets>
    <sheet name="Presupuest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5" i="3" l="1"/>
  <c r="F205" i="3"/>
  <c r="F203" i="3"/>
  <c r="F202" i="3"/>
  <c r="F199" i="3"/>
  <c r="F198" i="3"/>
  <c r="F197" i="3"/>
  <c r="F193" i="3"/>
  <c r="F192" i="3"/>
  <c r="F191" i="3"/>
  <c r="F190" i="3"/>
  <c r="F189" i="3"/>
  <c r="F188" i="3"/>
  <c r="F187" i="3"/>
  <c r="F186" i="3"/>
  <c r="F183" i="3"/>
  <c r="F182" i="3"/>
  <c r="C180" i="3"/>
  <c r="F180" i="3" s="1"/>
  <c r="C179" i="3"/>
  <c r="F179" i="3" s="1"/>
  <c r="C178" i="3"/>
  <c r="C176" i="3"/>
  <c r="F176" i="3" s="1"/>
  <c r="F175" i="3"/>
  <c r="F172" i="3"/>
  <c r="F171" i="3"/>
  <c r="F170" i="3"/>
  <c r="F167" i="3"/>
  <c r="F166" i="3"/>
  <c r="F165" i="3"/>
  <c r="F158" i="3"/>
  <c r="C156" i="3"/>
  <c r="F156" i="3" s="1"/>
  <c r="F155" i="3"/>
  <c r="C154" i="3"/>
  <c r="C157" i="3" s="1"/>
  <c r="F157" i="3" s="1"/>
  <c r="F151" i="3"/>
  <c r="C150" i="3"/>
  <c r="F150" i="3" s="1"/>
  <c r="F149" i="3"/>
  <c r="F148" i="3"/>
  <c r="C148" i="3"/>
  <c r="F147" i="3"/>
  <c r="F146" i="3"/>
  <c r="F145" i="3"/>
  <c r="F138" i="3"/>
  <c r="G138" i="3" s="1"/>
  <c r="G136" i="3"/>
  <c r="F136" i="3"/>
  <c r="F133" i="3"/>
  <c r="F132" i="3"/>
  <c r="F131" i="3"/>
  <c r="F130" i="3"/>
  <c r="F129" i="3"/>
  <c r="F127" i="3"/>
  <c r="F126" i="3"/>
  <c r="F125" i="3"/>
  <c r="F124" i="3"/>
  <c r="F123" i="3"/>
  <c r="F122" i="3"/>
  <c r="F121" i="3"/>
  <c r="F120" i="3"/>
  <c r="F119" i="3"/>
  <c r="F118" i="3"/>
  <c r="F115" i="3"/>
  <c r="G115" i="3" s="1"/>
  <c r="F109" i="3"/>
  <c r="G109" i="3" s="1"/>
  <c r="F107" i="3"/>
  <c r="C105" i="3"/>
  <c r="F105" i="3" s="1"/>
  <c r="C104" i="3"/>
  <c r="F104" i="3" s="1"/>
  <c r="C103" i="3"/>
  <c r="F103" i="3" s="1"/>
  <c r="C102" i="3"/>
  <c r="F102" i="3" s="1"/>
  <c r="C101" i="3"/>
  <c r="F101" i="3" s="1"/>
  <c r="C100" i="3"/>
  <c r="F100" i="3" s="1"/>
  <c r="C99" i="3"/>
  <c r="F99" i="3" s="1"/>
  <c r="C98" i="3"/>
  <c r="F98" i="3" s="1"/>
  <c r="F94" i="3"/>
  <c r="F93" i="3"/>
  <c r="C92" i="3"/>
  <c r="C91" i="3"/>
  <c r="F91" i="3" s="1"/>
  <c r="C90" i="3"/>
  <c r="F90" i="3" s="1"/>
  <c r="C89" i="3"/>
  <c r="C88" i="3"/>
  <c r="F87" i="3"/>
  <c r="F86" i="3"/>
  <c r="F83" i="3"/>
  <c r="G83" i="3" s="1"/>
  <c r="F80" i="3"/>
  <c r="F79" i="3"/>
  <c r="F78" i="3"/>
  <c r="F77" i="3"/>
  <c r="C76" i="3"/>
  <c r="F76" i="3" s="1"/>
  <c r="F74" i="3"/>
  <c r="F73" i="3"/>
  <c r="F72" i="3"/>
  <c r="B72" i="3"/>
  <c r="F71" i="3"/>
  <c r="B71" i="3"/>
  <c r="F70" i="3"/>
  <c r="B70" i="3"/>
  <c r="F69" i="3"/>
  <c r="F68" i="3"/>
  <c r="B68" i="3"/>
  <c r="F67" i="3"/>
  <c r="F66" i="3"/>
  <c r="F65" i="3"/>
  <c r="F62" i="3"/>
  <c r="G62" i="3" s="1"/>
  <c r="F56" i="3"/>
  <c r="G56" i="3" s="1"/>
  <c r="F54" i="3"/>
  <c r="F53" i="3"/>
  <c r="C52" i="3"/>
  <c r="F52" i="3" s="1"/>
  <c r="F50" i="3"/>
  <c r="F49" i="3"/>
  <c r="F48" i="3"/>
  <c r="F47" i="3"/>
  <c r="F46" i="3"/>
  <c r="B46" i="3"/>
  <c r="F45" i="3"/>
  <c r="F44" i="3"/>
  <c r="B44" i="3"/>
  <c r="F43" i="3"/>
  <c r="F42" i="3"/>
  <c r="F39" i="3"/>
  <c r="G39" i="3" s="1"/>
  <c r="F32" i="3"/>
  <c r="F31" i="3"/>
  <c r="G31" i="3" s="1"/>
  <c r="F28" i="3"/>
  <c r="G28" i="3" s="1"/>
  <c r="F26" i="3"/>
  <c r="F25" i="3"/>
  <c r="C24" i="3"/>
  <c r="F24" i="3" s="1"/>
  <c r="F22" i="3"/>
  <c r="F21" i="3"/>
  <c r="F20" i="3"/>
  <c r="F19" i="3"/>
  <c r="F18" i="3"/>
  <c r="F17" i="3"/>
  <c r="F16" i="3"/>
  <c r="F15" i="3"/>
  <c r="F14" i="3"/>
  <c r="F11" i="3"/>
  <c r="G140" i="3" l="1"/>
  <c r="G26" i="3"/>
  <c r="G133" i="3"/>
  <c r="G172" i="3"/>
  <c r="G54" i="3"/>
  <c r="G80" i="3"/>
  <c r="G207" i="3"/>
  <c r="G58" i="3"/>
  <c r="G35" i="3"/>
  <c r="G111" i="3"/>
  <c r="G11" i="3"/>
  <c r="G151" i="3"/>
  <c r="F154" i="3"/>
  <c r="G158" i="3" s="1"/>
  <c r="G167" i="3"/>
  <c r="G210" i="3" l="1"/>
  <c r="G229" i="3" s="1"/>
  <c r="G160" i="3"/>
  <c r="G209" i="3" s="1"/>
  <c r="G225" i="3" l="1"/>
  <c r="F217" i="3"/>
  <c r="F213" i="3"/>
  <c r="F216" i="3"/>
  <c r="F212" i="3"/>
  <c r="F215" i="3"/>
  <c r="G227" i="3"/>
  <c r="F214" i="3"/>
  <c r="G231" i="3" l="1"/>
  <c r="G219" i="3"/>
  <c r="G223" i="3" l="1"/>
  <c r="G221" i="3"/>
  <c r="G235" i="3" l="1"/>
</calcChain>
</file>

<file path=xl/sharedStrings.xml><?xml version="1.0" encoding="utf-8"?>
<sst xmlns="http://schemas.openxmlformats.org/spreadsheetml/2006/main" count="398" uniqueCount="165">
  <si>
    <t>CORPORACION DEL ACUEDUCTO Y ALCANTARILLADO DE SANTO DOMINGO</t>
  </si>
  <si>
    <t>*** C.A.A.S.D. ***</t>
  </si>
  <si>
    <t>UNIDAD EJECUTORA DE PROYECTOS</t>
  </si>
  <si>
    <t xml:space="preserve"> REPOSICIÓN DE ASFALTO  EN DIFERENTES ZONAS DE SANTO DOMINGO </t>
  </si>
  <si>
    <t>No.</t>
  </si>
  <si>
    <t>DESCRIPCION</t>
  </si>
  <si>
    <t>CANTIDAD</t>
  </si>
  <si>
    <t>UD</t>
  </si>
  <si>
    <t>P.U. RD$</t>
  </si>
  <si>
    <t>COSTO RD$</t>
  </si>
  <si>
    <t>SUB-TOTAL</t>
  </si>
  <si>
    <t>FASE A</t>
  </si>
  <si>
    <t>SANTO DOMINGO NORTE</t>
  </si>
  <si>
    <t>1</t>
  </si>
  <si>
    <t>INGENIERÍA Y MANTENIMIENTO DEL TRÁNSITO. (Cubicar Desglosado)</t>
  </si>
  <si>
    <t>PA</t>
  </si>
  <si>
    <t>2</t>
  </si>
  <si>
    <t>MOVIMIENTO DE TIERRA</t>
  </si>
  <si>
    <t>2.1</t>
  </si>
  <si>
    <t>Escarificación</t>
  </si>
  <si>
    <t>M2</t>
  </si>
  <si>
    <t>2.2</t>
  </si>
  <si>
    <t xml:space="preserve">Limpieza y Preparación de Superficie </t>
  </si>
  <si>
    <t>2.3</t>
  </si>
  <si>
    <t xml:space="preserve">Extracción material inservible a mano  </t>
  </si>
  <si>
    <t>M3</t>
  </si>
  <si>
    <t>2.4</t>
  </si>
  <si>
    <t>Suministro de material de base incluye transporte</t>
  </si>
  <si>
    <t>2.5</t>
  </si>
  <si>
    <t>Compactación de material de Base</t>
  </si>
  <si>
    <t>2.6</t>
  </si>
  <si>
    <t>Bote material excavado a 10 kms</t>
  </si>
  <si>
    <t>2.7</t>
  </si>
  <si>
    <t>Corte Carpeta de hormigón asfaltico e = 2''</t>
  </si>
  <si>
    <t>2.8</t>
  </si>
  <si>
    <t>Corte Carpeta de hormigón asfaltico e = 4"</t>
  </si>
  <si>
    <t>ML</t>
  </si>
  <si>
    <t>2.9</t>
  </si>
  <si>
    <t>Corte Carpeta de hormigón asfaltico e = 6"</t>
  </si>
  <si>
    <t>2.10</t>
  </si>
  <si>
    <t>Capa de rodadura:</t>
  </si>
  <si>
    <t>2.10.1</t>
  </si>
  <si>
    <t>Riego de imprimación</t>
  </si>
  <si>
    <t>2.10.2</t>
  </si>
  <si>
    <t>Carpeta de hormigón asfaltico e = 2"</t>
  </si>
  <si>
    <t>2.10.3</t>
  </si>
  <si>
    <t>Carpeta de hormigón asfaltico e = 4"</t>
  </si>
  <si>
    <t>3</t>
  </si>
  <si>
    <t>LIMPIEZA FINAL (Cubicar Desglosado)</t>
  </si>
  <si>
    <t>SUB - TOTAL FASE A</t>
  </si>
  <si>
    <t>FASE B</t>
  </si>
  <si>
    <t>SANTO DOMINGO OESTE</t>
  </si>
  <si>
    <t>Excavación</t>
  </si>
  <si>
    <t>Escarificación de superficie</t>
  </si>
  <si>
    <t>Corte Carpeta de hormigón asfaltico e = 2"</t>
  </si>
  <si>
    <t>Corte Carpeta de hormigón asfaltico e = 4''</t>
  </si>
  <si>
    <t>m2</t>
  </si>
  <si>
    <t>SUB - TOTAL FASE B</t>
  </si>
  <si>
    <t>FASE C</t>
  </si>
  <si>
    <t>SANTO DOMINGO ESTE</t>
  </si>
  <si>
    <t>Bote material excavado</t>
  </si>
  <si>
    <t>Limpieza y Preparación de Superficie</t>
  </si>
  <si>
    <t xml:space="preserve">Desyerbo </t>
  </si>
  <si>
    <t>2.11</t>
  </si>
  <si>
    <t>2.11.1</t>
  </si>
  <si>
    <t>2.11.2</t>
  </si>
  <si>
    <t>2.11.3</t>
  </si>
  <si>
    <t>Carpeta de hormigón asfaltico e = 3"</t>
  </si>
  <si>
    <t>2.11.4</t>
  </si>
  <si>
    <t>2.12</t>
  </si>
  <si>
    <t>Transporte de equipos</t>
  </si>
  <si>
    <t>VIAJES</t>
  </si>
  <si>
    <t>OBRAS COMPLEMENTARIAS</t>
  </si>
  <si>
    <t>3.1</t>
  </si>
  <si>
    <t>Badén</t>
  </si>
  <si>
    <t>LIMPIEZA FINAL. (Cubicar Desglosado)</t>
  </si>
  <si>
    <t>SUB - TOTAL FASE C</t>
  </si>
  <si>
    <t>FASE D</t>
  </si>
  <si>
    <t>DISTRITO NACIONAL</t>
  </si>
  <si>
    <t>Compactacion de material de Base</t>
  </si>
  <si>
    <t>SUB - TOTAL FASE D</t>
  </si>
  <si>
    <t>FASE E</t>
  </si>
  <si>
    <t>ASFALTO FRÍO EN SANTO DOMINGO</t>
  </si>
  <si>
    <t>Mantenimiento del tránsito bacheos.</t>
  </si>
  <si>
    <t>Excavación mecánica, manual y limpieza.</t>
  </si>
  <si>
    <t>Corte asfalto.</t>
  </si>
  <si>
    <t>MT</t>
  </si>
  <si>
    <t>1,4</t>
  </si>
  <si>
    <t>Botes.</t>
  </si>
  <si>
    <t>1,5</t>
  </si>
  <si>
    <t>Suministro de caliche.</t>
  </si>
  <si>
    <t>1,6</t>
  </si>
  <si>
    <t>Compactación Caliche.</t>
  </si>
  <si>
    <t>1,7</t>
  </si>
  <si>
    <t>Camión Chofer.</t>
  </si>
  <si>
    <t>DÍA</t>
  </si>
  <si>
    <t>ASFALTADO</t>
  </si>
  <si>
    <t>Mantenimiento de Transito.</t>
  </si>
  <si>
    <t>Suministro de Asfalto Frio.</t>
  </si>
  <si>
    <t>FUNDA</t>
  </si>
  <si>
    <t>Colocación de Asfalto Frio.</t>
  </si>
  <si>
    <t>Compactación Mecánica.</t>
  </si>
  <si>
    <t>Camión con Chofer.</t>
  </si>
  <si>
    <t>SUB - TOTAL FASE E</t>
  </si>
  <si>
    <t>FASE F</t>
  </si>
  <si>
    <t>REPSOSICION SERVICIOS EXISTENTES</t>
  </si>
  <si>
    <t>ACERAS</t>
  </si>
  <si>
    <t>Rotura de Aceras</t>
  </si>
  <si>
    <t>Reposición de Aceras</t>
  </si>
  <si>
    <t>Contrucción Aceras con Malla Electrosoldada</t>
  </si>
  <si>
    <t>CONTEN</t>
  </si>
  <si>
    <t>Rotura de Contén</t>
  </si>
  <si>
    <t>Reposición de Contén</t>
  </si>
  <si>
    <t>Contrucción Contén Telford</t>
  </si>
  <si>
    <t>SEÑALIZACION VIAL</t>
  </si>
  <si>
    <t>SUB - TOTAL FASE F</t>
  </si>
  <si>
    <t>SUB - TOTAL COSTOS DIRECTOS</t>
  </si>
  <si>
    <t>DIRECCIÓN TÉCNICA</t>
  </si>
  <si>
    <t>GASTOS ADMINISTRATIVOS</t>
  </si>
  <si>
    <t>SEGURO Y FIANZAS</t>
  </si>
  <si>
    <t>TRANSPORTE</t>
  </si>
  <si>
    <t>LEY # 6/86</t>
  </si>
  <si>
    <t>SUPERVISIÓN</t>
  </si>
  <si>
    <t>TOTAL DE GASTOS INDIRECTOS</t>
  </si>
  <si>
    <t>SUB-TOTAL GENERAL EN RD$</t>
  </si>
  <si>
    <t>CUENCA HIDROGRÁFICA</t>
  </si>
  <si>
    <t>EQUIPAMIENTO CAASD</t>
  </si>
  <si>
    <t>CODIA</t>
  </si>
  <si>
    <t>IMPREVISTOS</t>
  </si>
  <si>
    <t>ITBIS (18% DE DIRECCIÓN TÉCNICA) SEGÚN NORMA 07-2007 DGII</t>
  </si>
  <si>
    <t>TRANSPORTE DE EQUIPOS (Cubicar Desglosado)</t>
  </si>
  <si>
    <t>TOTAL GENERAL A CONTRATAR</t>
  </si>
  <si>
    <t>CONSTRUCCION DE FILTRANTE DE 14" ENCAMISADO EN 12"</t>
  </si>
  <si>
    <t>UDS</t>
  </si>
  <si>
    <t>Excavación en roca (CON COMPRESOR)</t>
  </si>
  <si>
    <t>CONSTRUCCION DE IMBORNAL DOBLE  (L=1.95 m x A=0.50 m x H=0.60 m)</t>
  </si>
  <si>
    <t>Bote  con camión (Coef. Esponj.=40 %)</t>
  </si>
  <si>
    <t>Suministro y Colocación . block 6", BNP</t>
  </si>
  <si>
    <t>Losa de Fondo (Esp. 15 cm Φ 3/8" @ 0.20 mts), Horm. 210 kg/cm²</t>
  </si>
  <si>
    <t>Pañete pulido en losa y muros</t>
  </si>
  <si>
    <t>Suministro y colocación parrillas H.F., 0.30m  x 0.71 mts</t>
  </si>
  <si>
    <t xml:space="preserve">Mezcla 1:3 Para fijado de parrilla </t>
  </si>
  <si>
    <t xml:space="preserve">Construcción Viga-Conten </t>
  </si>
  <si>
    <t>Cruce de tubo 6", HIERRO NEGRO, excavación 0.45 m*1.15 m, asiento de arena 10 cms, reposición del material compactado, corte de asfalto, reposición del asfalto y bote del material. Longitud de zanja 10 m x filtrante, torta de hormigón armado 10 cms., 3Ø de 3/8", cangrejosde Ø de 3/8 a 25 cms.</t>
  </si>
  <si>
    <t>Ml</t>
  </si>
  <si>
    <t>uds</t>
  </si>
  <si>
    <t>ml</t>
  </si>
  <si>
    <t>ud</t>
  </si>
  <si>
    <t>6</t>
  </si>
  <si>
    <t>6.01</t>
  </si>
  <si>
    <t>Filtrante 14" x 150 Pl. + encamisado en 12", (incluye bote de lodo, tapa de FIBRA, diametro 12" con  capacidad de carga de 40ton., colocación del tubo), Perforación de 150.00 Pl+3 Tubos de 12" de Acero o Hierro Negro</t>
  </si>
  <si>
    <t>Filtrante 18" x 150 Pl. + encamisado en 16", (incluye bote de lodo, tapa de metal de 12", colocación del tubo), Perforación de 150.00 Pl+4 Tubos de 12" de Acero o Hierro Negro</t>
  </si>
  <si>
    <t>CONSTRUCCION DE COLECTOR DOBLE  (L=3 m x A=2 m x H=2 m)</t>
  </si>
  <si>
    <t>Losa de Fondo (Esp. 12 cm Φ 3/8" @ 0.25 mts), Horm. 210 kg/cm²</t>
  </si>
  <si>
    <t>Losa SUPERIOR (Esp. 15 cm Φ 3/8" @ 0.25 mts), Horm. 210 kg/cm²</t>
  </si>
  <si>
    <t>Suministro y Colocación . block 6", 3/8 @0.6 BNP</t>
  </si>
  <si>
    <t>Pañete pulido en losa y muros INTERIOR</t>
  </si>
  <si>
    <t>ZABALETA</t>
  </si>
  <si>
    <t>Tapas de fibra de vidrio con Aros. Diametro 50cm con capacidad de carga de 40ton</t>
  </si>
  <si>
    <t>Construccion de aceras con hormigon reforzado con fibra estructural de polipropileno con dosis de 2 lb/m3, e=0.10 m. hormigon industrial f'c = 280 kg/cm2 (sin acero) (5.00 ambos lados)</t>
  </si>
  <si>
    <t>4</t>
  </si>
  <si>
    <t>5</t>
  </si>
  <si>
    <t>Suministro y Colocacion de Alcantarillas de Hormigon de 36''</t>
  </si>
  <si>
    <t>Suministro y Colocacion de Alcantarilla DOBLE de Hormigon de 36''</t>
  </si>
  <si>
    <t>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</si>
</sst>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* #,##0.00_);_(* \(#,##0.00\);_(* \-??_);_(@_)"/>
    <numFmt numFmtId="166" formatCode="0.00_)"/>
    <numFmt numFmtId="167" formatCode="_(* #,##0_);_(* \(#,##0\);_(* \-??_);_(@_)"/>
    <numFmt numFmtId="168" formatCode="0.0"/>
    <numFmt numFmtId="169" formatCode="0.0_)"/>
    <numFmt numFmtId="170" formatCode="_(&quot;RD$&quot;* #,##0.00_);_(&quot;RD$&quot;* \(#,##0.00\);_(&quot;RD$&quot;* &quot;-&quot;??_);_(@_)"/>
  </numFmts>
  <fonts count="2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ourier New"/>
      <family val="3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 MT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3"/>
      <name val="Arial"/>
      <family val="2"/>
    </font>
    <font>
      <b/>
      <sz val="13"/>
      <name val="Arial"/>
      <family val="2"/>
    </font>
    <font>
      <sz val="13"/>
      <color rgb="FF000000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2"/>
      <name val="Arial MT"/>
    </font>
    <font>
      <sz val="12"/>
      <name val="TimesNewRomanPS"/>
    </font>
    <font>
      <b/>
      <sz val="12"/>
      <color indexed="8"/>
      <name val="Calibri 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double">
        <color indexed="8"/>
      </right>
      <top style="dotted">
        <color indexed="8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</borders>
  <cellStyleXfs count="20">
    <xf numFmtId="0" fontId="0" fillId="0" borderId="0"/>
    <xf numFmtId="43" fontId="2" fillId="0" borderId="0" applyFont="0" applyFill="0" applyBorder="0" applyAlignment="0" applyProtection="0"/>
    <xf numFmtId="165" fontId="3" fillId="0" borderId="0" applyFill="0" applyBorder="0" applyAlignment="0" applyProtection="0"/>
    <xf numFmtId="0" fontId="13" fillId="0" borderId="0"/>
    <xf numFmtId="165" fontId="3" fillId="0" borderId="0" applyFill="0" applyBorder="0" applyAlignment="0" applyProtection="0"/>
    <xf numFmtId="166" fontId="10" fillId="0" borderId="0"/>
    <xf numFmtId="43" fontId="5" fillId="0" borderId="0" applyFont="0" applyFill="0" applyBorder="0" applyAlignment="0" applyProtection="0"/>
    <xf numFmtId="166" fontId="1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10" fillId="0" borderId="0"/>
    <xf numFmtId="9" fontId="3" fillId="0" borderId="0" applyFill="0" applyBorder="0" applyAlignment="0" applyProtection="0"/>
    <xf numFmtId="0" fontId="1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164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5" fillId="0" borderId="0"/>
  </cellStyleXfs>
  <cellXfs count="149">
    <xf numFmtId="0" fontId="0" fillId="0" borderId="0" xfId="0"/>
    <xf numFmtId="43" fontId="6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3" fontId="4" fillId="0" borderId="0" xfId="1" applyFont="1" applyAlignment="1" applyProtection="1">
      <alignment vertical="center"/>
    </xf>
    <xf numFmtId="43" fontId="8" fillId="0" borderId="0" xfId="1" applyFont="1" applyAlignment="1" applyProtection="1">
      <alignment vertical="center"/>
    </xf>
    <xf numFmtId="43" fontId="7" fillId="0" borderId="0" xfId="1" applyFont="1" applyAlignment="1" applyProtection="1">
      <alignment vertical="center"/>
    </xf>
    <xf numFmtId="43" fontId="8" fillId="0" borderId="0" xfId="1" applyFont="1" applyAlignment="1" applyProtection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43" fontId="9" fillId="2" borderId="3" xfId="1" applyFont="1" applyFill="1" applyBorder="1" applyAlignment="1" applyProtection="1">
      <alignment horizontal="center" vertical="center"/>
    </xf>
    <xf numFmtId="43" fontId="12" fillId="2" borderId="3" xfId="1" applyFont="1" applyFill="1" applyBorder="1" applyAlignment="1" applyProtection="1">
      <alignment horizontal="center" vertical="center"/>
    </xf>
    <xf numFmtId="43" fontId="12" fillId="2" borderId="4" xfId="1" applyFont="1" applyFill="1" applyBorder="1" applyAlignment="1" applyProtection="1">
      <alignment horizontal="center" vertical="center"/>
    </xf>
    <xf numFmtId="49" fontId="14" fillId="0" borderId="5" xfId="3" applyNumberFormat="1" applyFont="1" applyBorder="1" applyAlignment="1">
      <alignment horizontal="right" vertical="center" wrapText="1"/>
    </xf>
    <xf numFmtId="0" fontId="14" fillId="0" borderId="6" xfId="3" applyFont="1" applyBorder="1" applyAlignment="1">
      <alignment vertical="center" wrapText="1"/>
    </xf>
    <xf numFmtId="43" fontId="14" fillId="3" borderId="6" xfId="4" applyNumberFormat="1" applyFont="1" applyFill="1" applyBorder="1" applyAlignment="1" applyProtection="1">
      <alignment horizontal="center" vertical="center" wrapText="1"/>
    </xf>
    <xf numFmtId="0" fontId="14" fillId="0" borderId="6" xfId="3" applyFont="1" applyBorder="1" applyAlignment="1">
      <alignment horizontal="center" vertical="center" wrapText="1"/>
    </xf>
    <xf numFmtId="165" fontId="14" fillId="0" borderId="6" xfId="4" applyFont="1" applyFill="1" applyBorder="1" applyAlignment="1" applyProtection="1">
      <alignment vertical="center" wrapText="1"/>
    </xf>
    <xf numFmtId="165" fontId="14" fillId="0" borderId="6" xfId="4" applyFont="1" applyFill="1" applyBorder="1" applyAlignment="1" applyProtection="1">
      <alignment horizontal="right" vertical="center" wrapText="1"/>
    </xf>
    <xf numFmtId="165" fontId="15" fillId="0" borderId="7" xfId="3" applyNumberFormat="1" applyFont="1" applyBorder="1" applyAlignment="1">
      <alignment horizontal="right" vertical="center"/>
    </xf>
    <xf numFmtId="49" fontId="15" fillId="0" borderId="5" xfId="3" applyNumberFormat="1" applyFont="1" applyBorder="1" applyAlignment="1">
      <alignment horizontal="right" vertical="center" wrapText="1"/>
    </xf>
    <xf numFmtId="0" fontId="15" fillId="0" borderId="6" xfId="3" applyFont="1" applyBorder="1" applyAlignment="1">
      <alignment vertical="center" wrapText="1"/>
    </xf>
    <xf numFmtId="43" fontId="15" fillId="3" borderId="6" xfId="4" applyNumberFormat="1" applyFont="1" applyFill="1" applyBorder="1" applyAlignment="1" applyProtection="1">
      <alignment horizontal="center" vertical="center" wrapText="1"/>
    </xf>
    <xf numFmtId="0" fontId="15" fillId="0" borderId="6" xfId="3" applyFont="1" applyBorder="1" applyAlignment="1">
      <alignment horizontal="center" vertical="center" wrapText="1"/>
    </xf>
    <xf numFmtId="165" fontId="15" fillId="0" borderId="6" xfId="4" applyFont="1" applyFill="1" applyBorder="1" applyAlignment="1" applyProtection="1">
      <alignment vertical="center" wrapText="1"/>
    </xf>
    <xf numFmtId="165" fontId="15" fillId="0" borderId="6" xfId="4" applyFont="1" applyFill="1" applyBorder="1" applyAlignment="1" applyProtection="1">
      <alignment horizontal="right" vertical="center" wrapText="1"/>
    </xf>
    <xf numFmtId="43" fontId="14" fillId="0" borderId="6" xfId="4" applyNumberFormat="1" applyFont="1" applyFill="1" applyBorder="1" applyAlignment="1" applyProtection="1">
      <alignment horizontal="center" vertical="center" wrapText="1"/>
    </xf>
    <xf numFmtId="166" fontId="4" fillId="4" borderId="8" xfId="5" applyFont="1" applyFill="1" applyBorder="1" applyAlignment="1">
      <alignment horizontal="center" vertical="center"/>
    </xf>
    <xf numFmtId="166" fontId="15" fillId="4" borderId="9" xfId="5" applyFont="1" applyFill="1" applyBorder="1" applyAlignment="1">
      <alignment horizontal="left" vertical="center" wrapText="1"/>
    </xf>
    <xf numFmtId="43" fontId="4" fillId="4" borderId="9" xfId="6" applyFont="1" applyFill="1" applyBorder="1" applyAlignment="1" applyProtection="1">
      <alignment horizontal="center" vertical="center"/>
    </xf>
    <xf numFmtId="166" fontId="4" fillId="4" borderId="9" xfId="5" applyFont="1" applyFill="1" applyBorder="1" applyAlignment="1">
      <alignment horizontal="center" vertical="center"/>
    </xf>
    <xf numFmtId="43" fontId="4" fillId="4" borderId="9" xfId="6" applyFont="1" applyFill="1" applyBorder="1" applyAlignment="1" applyProtection="1">
      <alignment horizontal="left" vertical="center"/>
    </xf>
    <xf numFmtId="43" fontId="4" fillId="4" borderId="10" xfId="6" applyFont="1" applyFill="1" applyBorder="1" applyAlignment="1" applyProtection="1">
      <alignment vertical="center"/>
    </xf>
    <xf numFmtId="49" fontId="14" fillId="0" borderId="5" xfId="0" applyNumberFormat="1" applyFont="1" applyBorder="1" applyAlignment="1">
      <alignment horizontal="right" vertical="center" wrapText="1"/>
    </xf>
    <xf numFmtId="0" fontId="14" fillId="0" borderId="6" xfId="0" applyFont="1" applyBorder="1" applyAlignment="1">
      <alignment vertical="center" wrapText="1"/>
    </xf>
    <xf numFmtId="165" fontId="14" fillId="3" borderId="6" xfId="4" applyFont="1" applyFill="1" applyBorder="1" applyAlignment="1" applyProtection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165" fontId="14" fillId="0" borderId="11" xfId="4" applyFont="1" applyFill="1" applyBorder="1" applyAlignment="1" applyProtection="1">
      <alignment horizontal="right" vertical="center" wrapText="1"/>
    </xf>
    <xf numFmtId="165" fontId="15" fillId="0" borderId="7" xfId="0" applyNumberFormat="1" applyFont="1" applyBorder="1" applyAlignment="1">
      <alignment horizontal="right" vertical="center"/>
    </xf>
    <xf numFmtId="165" fontId="14" fillId="0" borderId="7" xfId="3" applyNumberFormat="1" applyFont="1" applyBorder="1" applyAlignment="1">
      <alignment horizontal="right" vertical="center"/>
    </xf>
    <xf numFmtId="49" fontId="14" fillId="0" borderId="12" xfId="3" applyNumberFormat="1" applyFont="1" applyBorder="1" applyAlignment="1">
      <alignment horizontal="right" vertical="center" wrapText="1"/>
    </xf>
    <xf numFmtId="0" fontId="14" fillId="0" borderId="13" xfId="3" applyFont="1" applyBorder="1" applyAlignment="1">
      <alignment vertical="center" wrapText="1"/>
    </xf>
    <xf numFmtId="43" fontId="14" fillId="0" borderId="13" xfId="4" applyNumberFormat="1" applyFont="1" applyFill="1" applyBorder="1" applyAlignment="1" applyProtection="1">
      <alignment horizontal="center" vertical="center" wrapText="1"/>
    </xf>
    <xf numFmtId="0" fontId="14" fillId="0" borderId="13" xfId="3" applyFont="1" applyBorder="1" applyAlignment="1">
      <alignment horizontal="center" vertical="center" wrapText="1"/>
    </xf>
    <xf numFmtId="165" fontId="14" fillId="0" borderId="13" xfId="4" applyFont="1" applyFill="1" applyBorder="1" applyAlignment="1" applyProtection="1">
      <alignment vertical="center" wrapText="1"/>
    </xf>
    <xf numFmtId="165" fontId="14" fillId="0" borderId="13" xfId="4" applyFont="1" applyFill="1" applyBorder="1" applyAlignment="1" applyProtection="1">
      <alignment horizontal="right" vertical="center" wrapText="1"/>
    </xf>
    <xf numFmtId="165" fontId="15" fillId="0" borderId="14" xfId="3" applyNumberFormat="1" applyFont="1" applyBorder="1" applyAlignment="1">
      <alignment horizontal="right" vertical="center"/>
    </xf>
    <xf numFmtId="167" fontId="14" fillId="3" borderId="6" xfId="4" applyNumberFormat="1" applyFont="1" applyFill="1" applyBorder="1" applyAlignment="1" applyProtection="1">
      <alignment horizontal="center" vertical="center" wrapText="1"/>
    </xf>
    <xf numFmtId="166" fontId="15" fillId="4" borderId="8" xfId="5" applyFont="1" applyFill="1" applyBorder="1" applyAlignment="1">
      <alignment horizontal="center" vertical="center"/>
    </xf>
    <xf numFmtId="43" fontId="15" fillId="4" borderId="9" xfId="6" applyFont="1" applyFill="1" applyBorder="1" applyAlignment="1" applyProtection="1">
      <alignment horizontal="center" vertical="center"/>
    </xf>
    <xf numFmtId="166" fontId="15" fillId="4" borderId="9" xfId="5" applyFont="1" applyFill="1" applyBorder="1" applyAlignment="1">
      <alignment horizontal="center" vertical="center"/>
    </xf>
    <xf numFmtId="43" fontId="15" fillId="4" borderId="9" xfId="6" applyFont="1" applyFill="1" applyBorder="1" applyAlignment="1" applyProtection="1">
      <alignment horizontal="left" vertical="center"/>
    </xf>
    <xf numFmtId="43" fontId="15" fillId="4" borderId="10" xfId="6" applyFont="1" applyFill="1" applyBorder="1" applyAlignment="1" applyProtection="1">
      <alignment vertical="center"/>
    </xf>
    <xf numFmtId="49" fontId="15" fillId="0" borderId="5" xfId="0" applyNumberFormat="1" applyFont="1" applyBorder="1" applyAlignment="1">
      <alignment horizontal="right" vertical="center" wrapText="1"/>
    </xf>
    <xf numFmtId="0" fontId="15" fillId="0" borderId="11" xfId="0" applyFont="1" applyBorder="1" applyAlignment="1">
      <alignment vertical="center" wrapText="1"/>
    </xf>
    <xf numFmtId="165" fontId="14" fillId="3" borderId="11" xfId="4" applyFont="1" applyFill="1" applyBorder="1" applyAlignment="1" applyProtection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65" fontId="14" fillId="0" borderId="11" xfId="4" applyFont="1" applyFill="1" applyBorder="1" applyAlignment="1" applyProtection="1">
      <alignment vertical="center" wrapText="1"/>
    </xf>
    <xf numFmtId="165" fontId="15" fillId="0" borderId="15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vertical="center" wrapText="1"/>
    </xf>
    <xf numFmtId="168" fontId="16" fillId="0" borderId="16" xfId="0" applyNumberFormat="1" applyFont="1" applyBorder="1" applyAlignment="1">
      <alignment horizontal="right" vertical="center" wrapText="1"/>
    </xf>
    <xf numFmtId="165" fontId="14" fillId="0" borderId="11" xfId="4" applyFont="1" applyFill="1" applyBorder="1" applyAlignment="1" applyProtection="1">
      <alignment horizontal="center" vertical="center" wrapText="1"/>
    </xf>
    <xf numFmtId="168" fontId="16" fillId="0" borderId="16" xfId="0" applyNumberFormat="1" applyFont="1" applyBorder="1" applyAlignment="1">
      <alignment vertical="center" wrapText="1"/>
    </xf>
    <xf numFmtId="49" fontId="14" fillId="0" borderId="17" xfId="0" applyNumberFormat="1" applyFont="1" applyBorder="1" applyAlignment="1">
      <alignment horizontal="right" vertical="center" wrapText="1"/>
    </xf>
    <xf numFmtId="49" fontId="14" fillId="0" borderId="18" xfId="0" applyNumberFormat="1" applyFont="1" applyBorder="1" applyAlignment="1">
      <alignment horizontal="right" vertical="center" wrapText="1"/>
    </xf>
    <xf numFmtId="0" fontId="14" fillId="0" borderId="19" xfId="0" applyFont="1" applyBorder="1" applyAlignment="1">
      <alignment vertical="center" wrapText="1"/>
    </xf>
    <xf numFmtId="165" fontId="14" fillId="3" borderId="19" xfId="4" applyFont="1" applyFill="1" applyBorder="1" applyAlignment="1" applyProtection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165" fontId="14" fillId="0" borderId="19" xfId="4" applyFont="1" applyFill="1" applyBorder="1" applyAlignment="1" applyProtection="1">
      <alignment vertical="center" wrapText="1"/>
    </xf>
    <xf numFmtId="165" fontId="14" fillId="0" borderId="19" xfId="4" applyFont="1" applyFill="1" applyBorder="1" applyAlignment="1" applyProtection="1">
      <alignment horizontal="right" vertical="center" wrapText="1"/>
    </xf>
    <xf numFmtId="165" fontId="15" fillId="0" borderId="20" xfId="0" applyNumberFormat="1" applyFont="1" applyBorder="1" applyAlignment="1">
      <alignment horizontal="right" vertical="center"/>
    </xf>
    <xf numFmtId="49" fontId="15" fillId="0" borderId="21" xfId="3" applyNumberFormat="1" applyFont="1" applyBorder="1" applyAlignment="1">
      <alignment horizontal="right" vertical="center" wrapText="1"/>
    </xf>
    <xf numFmtId="0" fontId="15" fillId="0" borderId="22" xfId="3" applyFont="1" applyBorder="1" applyAlignment="1">
      <alignment vertical="center" wrapText="1"/>
    </xf>
    <xf numFmtId="43" fontId="15" fillId="3" borderId="22" xfId="4" applyNumberFormat="1" applyFont="1" applyFill="1" applyBorder="1" applyAlignment="1" applyProtection="1">
      <alignment horizontal="center" vertical="center" wrapText="1"/>
    </xf>
    <xf numFmtId="0" fontId="15" fillId="0" borderId="22" xfId="3" applyFont="1" applyBorder="1" applyAlignment="1">
      <alignment horizontal="center" vertical="center" wrapText="1"/>
    </xf>
    <xf numFmtId="165" fontId="15" fillId="0" borderId="22" xfId="4" applyFont="1" applyFill="1" applyBorder="1" applyAlignment="1" applyProtection="1">
      <alignment vertical="center" wrapText="1"/>
    </xf>
    <xf numFmtId="165" fontId="15" fillId="0" borderId="22" xfId="4" applyFont="1" applyFill="1" applyBorder="1" applyAlignment="1" applyProtection="1">
      <alignment horizontal="right" vertical="center" wrapText="1"/>
    </xf>
    <xf numFmtId="165" fontId="15" fillId="0" borderId="23" xfId="3" applyNumberFormat="1" applyFont="1" applyBorder="1" applyAlignment="1">
      <alignment horizontal="right" vertical="center"/>
    </xf>
    <xf numFmtId="0" fontId="15" fillId="0" borderId="6" xfId="0" applyFont="1" applyBorder="1" applyAlignment="1">
      <alignment vertical="center" wrapText="1"/>
    </xf>
    <xf numFmtId="2" fontId="15" fillId="0" borderId="5" xfId="3" applyNumberFormat="1" applyFont="1" applyBorder="1" applyAlignment="1">
      <alignment horizontal="right" vertical="center" wrapText="1"/>
    </xf>
    <xf numFmtId="168" fontId="14" fillId="0" borderId="5" xfId="3" applyNumberFormat="1" applyFont="1" applyBorder="1" applyAlignment="1">
      <alignment horizontal="right" vertical="center" wrapText="1"/>
    </xf>
    <xf numFmtId="1" fontId="15" fillId="0" borderId="5" xfId="3" applyNumberFormat="1" applyFont="1" applyBorder="1" applyAlignment="1">
      <alignment horizontal="right" vertical="center" wrapText="1"/>
    </xf>
    <xf numFmtId="0" fontId="17" fillId="2" borderId="2" xfId="0" applyFont="1" applyFill="1" applyBorder="1" applyAlignment="1">
      <alignment vertical="center"/>
    </xf>
    <xf numFmtId="166" fontId="18" fillId="2" borderId="3" xfId="7" applyFont="1" applyFill="1" applyBorder="1" applyAlignment="1">
      <alignment horizontal="left" vertical="center"/>
    </xf>
    <xf numFmtId="43" fontId="15" fillId="2" borderId="3" xfId="1" applyFont="1" applyFill="1" applyBorder="1" applyAlignment="1" applyProtection="1">
      <alignment vertical="center"/>
    </xf>
    <xf numFmtId="0" fontId="17" fillId="2" borderId="3" xfId="0" applyFont="1" applyFill="1" applyBorder="1" applyAlignment="1">
      <alignment vertical="center"/>
    </xf>
    <xf numFmtId="43" fontId="17" fillId="2" borderId="3" xfId="1" applyFont="1" applyFill="1" applyBorder="1" applyAlignment="1" applyProtection="1">
      <alignment vertical="center"/>
    </xf>
    <xf numFmtId="43" fontId="18" fillId="2" borderId="4" xfId="8" applyFont="1" applyFill="1" applyBorder="1" applyAlignment="1" applyProtection="1">
      <alignment vertical="center"/>
    </xf>
    <xf numFmtId="0" fontId="17" fillId="2" borderId="2" xfId="0" applyFont="1" applyFill="1" applyBorder="1" applyAlignment="1">
      <alignment vertical="center" wrapText="1"/>
    </xf>
    <xf numFmtId="0" fontId="18" fillId="2" borderId="3" xfId="0" applyFont="1" applyFill="1" applyBorder="1" applyAlignment="1">
      <alignment vertical="center" wrapText="1"/>
    </xf>
    <xf numFmtId="10" fontId="14" fillId="2" borderId="3" xfId="0" applyNumberFormat="1" applyFont="1" applyFill="1" applyBorder="1" applyAlignment="1">
      <alignment horizontal="right" vertical="center" wrapText="1"/>
    </xf>
    <xf numFmtId="10" fontId="17" fillId="2" borderId="3" xfId="9" applyNumberFormat="1" applyFont="1" applyFill="1" applyBorder="1" applyAlignment="1" applyProtection="1">
      <alignment horizontal="center" vertical="center" wrapText="1"/>
    </xf>
    <xf numFmtId="165" fontId="17" fillId="2" borderId="3" xfId="2" applyFont="1" applyFill="1" applyBorder="1" applyAlignment="1" applyProtection="1">
      <alignment vertical="center" wrapText="1"/>
    </xf>
    <xf numFmtId="165" fontId="18" fillId="2" borderId="4" xfId="2" applyFont="1" applyFill="1" applyBorder="1" applyAlignment="1" applyProtection="1">
      <alignment vertical="center" wrapText="1"/>
    </xf>
    <xf numFmtId="169" fontId="17" fillId="0" borderId="24" xfId="7" applyNumberFormat="1" applyFont="1" applyBorder="1" applyAlignment="1">
      <alignment vertical="center"/>
    </xf>
    <xf numFmtId="166" fontId="17" fillId="0" borderId="25" xfId="7" applyFont="1" applyBorder="1" applyAlignment="1">
      <alignment horizontal="left" vertical="center"/>
    </xf>
    <xf numFmtId="43" fontId="14" fillId="0" borderId="25" xfId="8" applyFont="1" applyBorder="1" applyAlignment="1" applyProtection="1">
      <alignment vertical="center"/>
    </xf>
    <xf numFmtId="43" fontId="17" fillId="0" borderId="25" xfId="8" applyFont="1" applyBorder="1" applyAlignment="1" applyProtection="1">
      <alignment vertical="center"/>
    </xf>
    <xf numFmtId="43" fontId="18" fillId="0" borderId="26" xfId="8" applyFont="1" applyBorder="1" applyAlignment="1" applyProtection="1">
      <alignment vertical="center"/>
    </xf>
    <xf numFmtId="169" fontId="14" fillId="0" borderId="21" xfId="7" applyNumberFormat="1" applyFont="1" applyBorder="1" applyAlignment="1">
      <alignment vertical="center"/>
    </xf>
    <xf numFmtId="166" fontId="14" fillId="0" borderId="22" xfId="7" applyFont="1" applyBorder="1" applyAlignment="1">
      <alignment horizontal="left" vertical="center"/>
    </xf>
    <xf numFmtId="43" fontId="14" fillId="0" borderId="22" xfId="8" applyFont="1" applyFill="1" applyBorder="1" applyAlignment="1" applyProtection="1">
      <alignment horizontal="left" vertical="center"/>
    </xf>
    <xf numFmtId="10" fontId="14" fillId="0" borderId="22" xfId="9" applyNumberFormat="1" applyFont="1" applyFill="1" applyBorder="1" applyAlignment="1" applyProtection="1">
      <alignment horizontal="center" vertical="center" wrapText="1"/>
    </xf>
    <xf numFmtId="43" fontId="14" fillId="0" borderId="22" xfId="8" applyFont="1" applyFill="1" applyBorder="1" applyAlignment="1" applyProtection="1">
      <alignment vertical="center"/>
    </xf>
    <xf numFmtId="43" fontId="14" fillId="0" borderId="23" xfId="8" applyFont="1" applyFill="1" applyBorder="1" applyAlignment="1" applyProtection="1">
      <alignment vertical="center"/>
    </xf>
    <xf numFmtId="10" fontId="14" fillId="0" borderId="22" xfId="9" applyNumberFormat="1" applyFont="1" applyFill="1" applyBorder="1" applyAlignment="1" applyProtection="1">
      <alignment vertical="center" wrapText="1"/>
    </xf>
    <xf numFmtId="43" fontId="14" fillId="0" borderId="27" xfId="8" applyFont="1" applyFill="1" applyBorder="1" applyAlignment="1" applyProtection="1">
      <alignment vertical="center"/>
    </xf>
    <xf numFmtId="169" fontId="17" fillId="2" borderId="2" xfId="7" applyNumberFormat="1" applyFont="1" applyFill="1" applyBorder="1" applyAlignment="1">
      <alignment vertical="center"/>
    </xf>
    <xf numFmtId="43" fontId="15" fillId="2" borderId="3" xfId="8" applyFont="1" applyFill="1" applyBorder="1" applyAlignment="1" applyProtection="1">
      <alignment vertical="center"/>
    </xf>
    <xf numFmtId="10" fontId="17" fillId="2" borderId="3" xfId="9" applyNumberFormat="1" applyFont="1" applyFill="1" applyBorder="1" applyAlignment="1" applyProtection="1">
      <alignment vertical="center" wrapText="1"/>
    </xf>
    <xf numFmtId="43" fontId="17" fillId="2" borderId="3" xfId="8" applyFont="1" applyFill="1" applyBorder="1" applyAlignment="1" applyProtection="1">
      <alignment vertical="center"/>
    </xf>
    <xf numFmtId="169" fontId="17" fillId="0" borderId="2" xfId="7" applyNumberFormat="1" applyFont="1" applyBorder="1" applyAlignment="1">
      <alignment vertical="center"/>
    </xf>
    <xf numFmtId="166" fontId="18" fillId="0" borderId="3" xfId="7" applyFont="1" applyBorder="1" applyAlignment="1">
      <alignment horizontal="left" vertical="center"/>
    </xf>
    <xf numFmtId="43" fontId="15" fillId="0" borderId="3" xfId="8" applyFont="1" applyFill="1" applyBorder="1" applyAlignment="1" applyProtection="1">
      <alignment vertical="center"/>
    </xf>
    <xf numFmtId="10" fontId="17" fillId="0" borderId="3" xfId="9" applyNumberFormat="1" applyFont="1" applyFill="1" applyBorder="1" applyAlignment="1" applyProtection="1">
      <alignment vertical="center" wrapText="1"/>
    </xf>
    <xf numFmtId="43" fontId="17" fillId="0" borderId="3" xfId="8" applyFont="1" applyFill="1" applyBorder="1" applyAlignment="1" applyProtection="1">
      <alignment vertical="center"/>
    </xf>
    <xf numFmtId="43" fontId="18" fillId="0" borderId="4" xfId="8" applyFont="1" applyFill="1" applyBorder="1" applyAlignment="1" applyProtection="1">
      <alignment vertical="center"/>
    </xf>
    <xf numFmtId="43" fontId="6" fillId="0" borderId="0" xfId="1" applyFont="1" applyFill="1" applyAlignment="1">
      <alignment vertical="center"/>
    </xf>
    <xf numFmtId="169" fontId="7" fillId="2" borderId="28" xfId="10" applyNumberFormat="1" applyFont="1" applyFill="1" applyBorder="1" applyAlignment="1">
      <alignment horizontal="center" vertical="center"/>
    </xf>
    <xf numFmtId="43" fontId="4" fillId="2" borderId="29" xfId="8" applyFont="1" applyFill="1" applyBorder="1" applyAlignment="1" applyProtection="1">
      <alignment vertical="center"/>
    </xf>
    <xf numFmtId="10" fontId="7" fillId="2" borderId="29" xfId="11" applyNumberFormat="1" applyFont="1" applyFill="1" applyBorder="1" applyAlignment="1" applyProtection="1">
      <alignment horizontal="center" vertical="center" wrapText="1"/>
    </xf>
    <xf numFmtId="43" fontId="7" fillId="2" borderId="29" xfId="8" applyFont="1" applyFill="1" applyBorder="1" applyAlignment="1" applyProtection="1">
      <alignment vertical="center"/>
    </xf>
    <xf numFmtId="0" fontId="17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165" fontId="15" fillId="0" borderId="3" xfId="2" applyFont="1" applyFill="1" applyBorder="1" applyAlignment="1" applyProtection="1">
      <alignment vertical="center" wrapText="1"/>
    </xf>
    <xf numFmtId="10" fontId="17" fillId="0" borderId="3" xfId="0" applyNumberFormat="1" applyFont="1" applyBorder="1" applyAlignment="1">
      <alignment vertical="center" wrapText="1"/>
    </xf>
    <xf numFmtId="165" fontId="17" fillId="0" borderId="3" xfId="2" applyFont="1" applyFill="1" applyBorder="1" applyAlignment="1" applyProtection="1">
      <alignment vertical="center" wrapText="1"/>
    </xf>
    <xf numFmtId="165" fontId="18" fillId="0" borderId="4" xfId="2" applyFont="1" applyFill="1" applyBorder="1" applyAlignment="1" applyProtection="1">
      <alignment vertical="center" wrapText="1"/>
    </xf>
    <xf numFmtId="169" fontId="18" fillId="2" borderId="3" xfId="7" applyNumberFormat="1" applyFont="1" applyFill="1" applyBorder="1" applyAlignment="1">
      <alignment vertical="center" wrapText="1"/>
    </xf>
    <xf numFmtId="43" fontId="14" fillId="2" borderId="3" xfId="8" applyFont="1" applyFill="1" applyBorder="1" applyAlignment="1" applyProtection="1">
      <alignment vertical="center"/>
    </xf>
    <xf numFmtId="169" fontId="7" fillId="0" borderId="0" xfId="7" applyNumberFormat="1" applyFont="1" applyAlignment="1">
      <alignment vertical="center"/>
    </xf>
    <xf numFmtId="166" fontId="7" fillId="0" borderId="0" xfId="7" applyFont="1" applyAlignment="1">
      <alignment horizontal="left" vertical="center"/>
    </xf>
    <xf numFmtId="43" fontId="6" fillId="0" borderId="0" xfId="8" applyFont="1" applyBorder="1" applyAlignment="1" applyProtection="1">
      <alignment vertical="center"/>
    </xf>
    <xf numFmtId="43" fontId="7" fillId="0" borderId="0" xfId="8" applyFont="1" applyBorder="1" applyAlignment="1" applyProtection="1">
      <alignment vertical="center"/>
    </xf>
    <xf numFmtId="43" fontId="6" fillId="0" borderId="0" xfId="8" applyFont="1" applyAlignment="1">
      <alignment vertical="center"/>
    </xf>
    <xf numFmtId="0" fontId="19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5" fillId="0" borderId="6" xfId="3" quotePrefix="1" applyFont="1" applyBorder="1" applyAlignment="1">
      <alignment vertical="center" wrapText="1"/>
    </xf>
    <xf numFmtId="0" fontId="14" fillId="0" borderId="6" xfId="3" quotePrefix="1" applyFont="1" applyBorder="1" applyAlignment="1">
      <alignment vertical="center" wrapText="1"/>
    </xf>
    <xf numFmtId="2" fontId="14" fillId="0" borderId="5" xfId="3" applyNumberFormat="1" applyFont="1" applyBorder="1" applyAlignment="1">
      <alignment horizontal="right" vertical="center" wrapText="1"/>
    </xf>
    <xf numFmtId="0" fontId="21" fillId="0" borderId="0" xfId="19" applyFont="1" applyAlignment="1">
      <alignment vertical="center" wrapText="1"/>
    </xf>
    <xf numFmtId="49" fontId="4" fillId="0" borderId="0" xfId="2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 wrapText="1"/>
    </xf>
  </cellXfs>
  <cellStyles count="20">
    <cellStyle name="Comma" xfId="1" builtinId="3"/>
    <cellStyle name="Millares 10 2" xfId="6" xr:uid="{00000000-0005-0000-0000-000001000000}"/>
    <cellStyle name="Millares 2 2" xfId="14" xr:uid="{00000000-0005-0000-0000-000002000000}"/>
    <cellStyle name="Millares 2 2 3" xfId="8" xr:uid="{00000000-0005-0000-0000-000003000000}"/>
    <cellStyle name="Millares 2 4" xfId="2" xr:uid="{00000000-0005-0000-0000-000004000000}"/>
    <cellStyle name="Millares 8" xfId="4" xr:uid="{00000000-0005-0000-0000-000005000000}"/>
    <cellStyle name="Moneda 2" xfId="16" xr:uid="{00000000-0005-0000-0000-000006000000}"/>
    <cellStyle name="Moneda 2 2" xfId="17" xr:uid="{00000000-0005-0000-0000-000007000000}"/>
    <cellStyle name="Moneda 4" xfId="18" xr:uid="{00000000-0005-0000-0000-000008000000}"/>
    <cellStyle name="Normal" xfId="0" builtinId="0"/>
    <cellStyle name="Normal 2" xfId="3" xr:uid="{00000000-0005-0000-0000-00000A000000}"/>
    <cellStyle name="Normal 2 2" xfId="5" xr:uid="{00000000-0005-0000-0000-00000B000000}"/>
    <cellStyle name="Normal 2 3" xfId="13" xr:uid="{00000000-0005-0000-0000-00000C000000}"/>
    <cellStyle name="Normal 3" xfId="7" xr:uid="{00000000-0005-0000-0000-00000D000000}"/>
    <cellStyle name="Normal 3 2" xfId="10" xr:uid="{00000000-0005-0000-0000-00000E000000}"/>
    <cellStyle name="Normal 3 3" xfId="15" xr:uid="{00000000-0005-0000-0000-00000F000000}"/>
    <cellStyle name="Normal 4" xfId="12" xr:uid="{00000000-0005-0000-0000-000010000000}"/>
    <cellStyle name="Normal 7" xfId="19" xr:uid="{00000000-0005-0000-0000-000011000000}"/>
    <cellStyle name="Porcentaje 2" xfId="9" xr:uid="{00000000-0005-0000-0000-000012000000}"/>
    <cellStyle name="Porcentaje 2 2" xfId="11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4"/>
  <sheetViews>
    <sheetView tabSelected="1" view="pageBreakPreview" topLeftCell="A212" zoomScale="85" zoomScaleNormal="85" zoomScaleSheetLayoutView="85" workbookViewId="0">
      <selection activeCell="L250" sqref="L250"/>
    </sheetView>
  </sheetViews>
  <sheetFormatPr baseColWidth="10" defaultColWidth="14.83203125" defaultRowHeight="18"/>
  <cols>
    <col min="1" max="1" width="9" style="140" bestFit="1" customWidth="1"/>
    <col min="2" max="2" width="56" style="139" customWidth="1"/>
    <col min="3" max="3" width="13.6640625" style="141" customWidth="1"/>
    <col min="4" max="4" width="9.33203125" style="142" customWidth="1"/>
    <col min="5" max="5" width="17.33203125" style="141" bestFit="1" customWidth="1"/>
    <col min="6" max="6" width="17.33203125" style="139" customWidth="1"/>
    <col min="7" max="7" width="19" style="139" customWidth="1"/>
    <col min="8" max="16384" width="14.83203125" style="139"/>
  </cols>
  <sheetData>
    <row r="1" spans="1:7" s="1" customFormat="1" ht="21" customHeight="1">
      <c r="A1" s="147" t="s">
        <v>0</v>
      </c>
      <c r="B1" s="147"/>
      <c r="C1" s="147"/>
      <c r="D1" s="147"/>
      <c r="E1" s="147"/>
      <c r="F1" s="147"/>
      <c r="G1" s="147"/>
    </row>
    <row r="2" spans="1:7" s="1" customFormat="1" ht="23.25" customHeight="1">
      <c r="A2" s="147" t="s">
        <v>1</v>
      </c>
      <c r="B2" s="147"/>
      <c r="C2" s="147"/>
      <c r="D2" s="147"/>
      <c r="E2" s="147"/>
      <c r="F2" s="147"/>
      <c r="G2" s="147"/>
    </row>
    <row r="3" spans="1:7" s="1" customFormat="1" ht="21.75" customHeight="1">
      <c r="A3" s="147" t="s">
        <v>2</v>
      </c>
      <c r="B3" s="147"/>
      <c r="C3" s="147"/>
      <c r="D3" s="147"/>
      <c r="E3" s="147"/>
      <c r="F3" s="147"/>
      <c r="G3" s="147"/>
    </row>
    <row r="4" spans="1:7" s="1" customFormat="1" ht="15" customHeight="1">
      <c r="A4" s="2"/>
      <c r="B4" s="3"/>
      <c r="C4" s="4"/>
      <c r="D4" s="5"/>
      <c r="E4" s="6"/>
      <c r="F4" s="6"/>
      <c r="G4" s="7"/>
    </row>
    <row r="5" spans="1:7" s="9" customFormat="1">
      <c r="A5" s="8"/>
      <c r="B5" s="3"/>
      <c r="C5" s="4"/>
      <c r="D5" s="5"/>
      <c r="E5" s="6"/>
      <c r="F5" s="6"/>
      <c r="G5" s="7"/>
    </row>
    <row r="6" spans="1:7" s="1" customFormat="1" ht="65" customHeight="1" thickBot="1">
      <c r="A6" s="148" t="s">
        <v>3</v>
      </c>
      <c r="B6" s="148"/>
      <c r="C6" s="148"/>
      <c r="D6" s="148"/>
      <c r="E6" s="148"/>
      <c r="F6" s="148"/>
      <c r="G6" s="148"/>
    </row>
    <row r="7" spans="1:7" s="1" customFormat="1" ht="23.25" customHeight="1" thickTop="1" thickBot="1">
      <c r="A7" s="10" t="s">
        <v>4</v>
      </c>
      <c r="B7" s="11" t="s">
        <v>5</v>
      </c>
      <c r="C7" s="12" t="s">
        <v>6</v>
      </c>
      <c r="D7" s="11" t="s">
        <v>7</v>
      </c>
      <c r="E7" s="13" t="s">
        <v>8</v>
      </c>
      <c r="F7" s="13" t="s">
        <v>9</v>
      </c>
      <c r="G7" s="14" t="s">
        <v>10</v>
      </c>
    </row>
    <row r="8" spans="1:7" s="1" customFormat="1" ht="18" customHeight="1" thickTop="1">
      <c r="A8" s="15"/>
      <c r="B8" s="16"/>
      <c r="C8" s="17"/>
      <c r="D8" s="18"/>
      <c r="E8" s="19"/>
      <c r="F8" s="20"/>
      <c r="G8" s="21"/>
    </row>
    <row r="9" spans="1:7" s="1" customFormat="1" ht="25" customHeight="1">
      <c r="A9" s="22" t="s">
        <v>11</v>
      </c>
      <c r="B9" s="23" t="s">
        <v>12</v>
      </c>
      <c r="C9" s="17"/>
      <c r="D9" s="18"/>
      <c r="E9" s="19"/>
      <c r="F9" s="20"/>
      <c r="G9" s="21"/>
    </row>
    <row r="10" spans="1:7" s="1" customFormat="1" ht="18" customHeight="1">
      <c r="A10" s="22"/>
      <c r="B10" s="23"/>
      <c r="C10" s="17"/>
      <c r="D10" s="18"/>
      <c r="E10" s="19"/>
      <c r="F10" s="20"/>
      <c r="G10" s="21"/>
    </row>
    <row r="11" spans="1:7" s="1" customFormat="1" ht="45" customHeight="1">
      <c r="A11" s="22" t="s">
        <v>13</v>
      </c>
      <c r="B11" s="23" t="s">
        <v>14</v>
      </c>
      <c r="C11" s="17">
        <v>1</v>
      </c>
      <c r="D11" s="18" t="s">
        <v>15</v>
      </c>
      <c r="E11" s="19"/>
      <c r="F11" s="20">
        <f>+E11*C11</f>
        <v>0</v>
      </c>
      <c r="G11" s="21">
        <f>SUM(F11)</f>
        <v>0</v>
      </c>
    </row>
    <row r="12" spans="1:7" s="1" customFormat="1" ht="18" customHeight="1">
      <c r="A12" s="22"/>
      <c r="B12" s="23"/>
      <c r="C12" s="24"/>
      <c r="D12" s="25"/>
      <c r="E12" s="26"/>
      <c r="F12" s="27"/>
      <c r="G12" s="21"/>
    </row>
    <row r="13" spans="1:7" s="1" customFormat="1" ht="22" customHeight="1">
      <c r="A13" s="22" t="s">
        <v>16</v>
      </c>
      <c r="B13" s="23" t="s">
        <v>17</v>
      </c>
      <c r="C13" s="24"/>
      <c r="D13" s="25"/>
      <c r="E13" s="26"/>
      <c r="F13" s="27"/>
      <c r="G13" s="21"/>
    </row>
    <row r="14" spans="1:7" s="1" customFormat="1" ht="22" customHeight="1">
      <c r="A14" s="15" t="s">
        <v>18</v>
      </c>
      <c r="B14" s="16" t="s">
        <v>19</v>
      </c>
      <c r="C14" s="28">
        <v>3632.5800000000004</v>
      </c>
      <c r="D14" s="18" t="s">
        <v>20</v>
      </c>
      <c r="E14" s="19"/>
      <c r="F14" s="20">
        <f>+E14*C14</f>
        <v>0</v>
      </c>
      <c r="G14" s="21"/>
    </row>
    <row r="15" spans="1:7" s="1" customFormat="1" ht="22" customHeight="1">
      <c r="A15" s="15" t="s">
        <v>21</v>
      </c>
      <c r="B15" s="16" t="s">
        <v>22</v>
      </c>
      <c r="C15" s="28">
        <v>4775.6025000000009</v>
      </c>
      <c r="D15" s="18" t="s">
        <v>20</v>
      </c>
      <c r="E15" s="19"/>
      <c r="F15" s="20">
        <f t="shared" ref="F15:F22" si="0">+E15*C15</f>
        <v>0</v>
      </c>
      <c r="G15" s="21"/>
    </row>
    <row r="16" spans="1:7" s="1" customFormat="1" ht="22" customHeight="1">
      <c r="A16" s="15" t="s">
        <v>23</v>
      </c>
      <c r="B16" s="16" t="s">
        <v>24</v>
      </c>
      <c r="C16" s="28">
        <v>117.20249999999999</v>
      </c>
      <c r="D16" s="18" t="s">
        <v>25</v>
      </c>
      <c r="E16" s="19"/>
      <c r="F16" s="20">
        <f t="shared" si="0"/>
        <v>0</v>
      </c>
      <c r="G16" s="21"/>
    </row>
    <row r="17" spans="1:7" s="1" customFormat="1" ht="22" customHeight="1">
      <c r="A17" s="15" t="s">
        <v>26</v>
      </c>
      <c r="B17" s="16" t="s">
        <v>27</v>
      </c>
      <c r="C17" s="28">
        <v>85.544999999999987</v>
      </c>
      <c r="D17" s="18" t="s">
        <v>25</v>
      </c>
      <c r="E17" s="19"/>
      <c r="F17" s="20">
        <f t="shared" si="0"/>
        <v>0</v>
      </c>
      <c r="G17" s="21"/>
    </row>
    <row r="18" spans="1:7" s="1" customFormat="1" ht="22" customHeight="1">
      <c r="A18" s="15" t="s">
        <v>28</v>
      </c>
      <c r="B18" s="16" t="s">
        <v>29</v>
      </c>
      <c r="C18" s="28">
        <v>85.544999999999987</v>
      </c>
      <c r="D18" s="18" t="s">
        <v>25</v>
      </c>
      <c r="E18" s="19"/>
      <c r="F18" s="20">
        <f t="shared" si="0"/>
        <v>0</v>
      </c>
      <c r="G18" s="21"/>
    </row>
    <row r="19" spans="1:7" s="1" customFormat="1" ht="22" customHeight="1">
      <c r="A19" s="15" t="s">
        <v>30</v>
      </c>
      <c r="B19" s="16" t="s">
        <v>31</v>
      </c>
      <c r="C19" s="28">
        <v>104.03100000000002</v>
      </c>
      <c r="D19" s="18" t="s">
        <v>25</v>
      </c>
      <c r="E19" s="19"/>
      <c r="F19" s="20">
        <f t="shared" si="0"/>
        <v>0</v>
      </c>
      <c r="G19" s="21"/>
    </row>
    <row r="20" spans="1:7" s="1" customFormat="1" ht="22" customHeight="1">
      <c r="A20" s="15" t="s">
        <v>32</v>
      </c>
      <c r="B20" s="16" t="s">
        <v>33</v>
      </c>
      <c r="C20" s="28">
        <v>1096.9424999999999</v>
      </c>
      <c r="D20" s="18" t="s">
        <v>20</v>
      </c>
      <c r="E20" s="19"/>
      <c r="F20" s="20">
        <f t="shared" si="0"/>
        <v>0</v>
      </c>
      <c r="G20" s="21"/>
    </row>
    <row r="21" spans="1:7" s="1" customFormat="1" ht="22" customHeight="1">
      <c r="A21" s="15" t="s">
        <v>34</v>
      </c>
      <c r="B21" s="16" t="s">
        <v>35</v>
      </c>
      <c r="C21" s="28">
        <v>168.93</v>
      </c>
      <c r="D21" s="18" t="s">
        <v>36</v>
      </c>
      <c r="E21" s="19"/>
      <c r="F21" s="20">
        <f t="shared" si="0"/>
        <v>0</v>
      </c>
      <c r="G21" s="21"/>
    </row>
    <row r="22" spans="1:7" s="1" customFormat="1" ht="22" customHeight="1">
      <c r="A22" s="15" t="s">
        <v>37</v>
      </c>
      <c r="B22" s="16" t="s">
        <v>38</v>
      </c>
      <c r="C22" s="28">
        <v>53.550000000000004</v>
      </c>
      <c r="D22" s="18" t="s">
        <v>36</v>
      </c>
      <c r="E22" s="19"/>
      <c r="F22" s="20">
        <f t="shared" si="0"/>
        <v>0</v>
      </c>
      <c r="G22" s="21"/>
    </row>
    <row r="23" spans="1:7" s="1" customFormat="1" ht="22" customHeight="1">
      <c r="A23" s="22" t="s">
        <v>39</v>
      </c>
      <c r="B23" s="23" t="s">
        <v>40</v>
      </c>
      <c r="C23" s="28"/>
      <c r="D23" s="18"/>
      <c r="E23" s="19"/>
      <c r="F23" s="20"/>
      <c r="G23" s="21"/>
    </row>
    <row r="24" spans="1:7" s="1" customFormat="1" ht="22" customHeight="1">
      <c r="A24" s="15" t="s">
        <v>41</v>
      </c>
      <c r="B24" s="16" t="s">
        <v>42</v>
      </c>
      <c r="C24" s="28">
        <f>C25+C26</f>
        <v>3823</v>
      </c>
      <c r="D24" s="18" t="s">
        <v>20</v>
      </c>
      <c r="E24" s="19"/>
      <c r="F24" s="20">
        <f>+E24*C24</f>
        <v>0</v>
      </c>
      <c r="G24" s="21"/>
    </row>
    <row r="25" spans="1:7" s="1" customFormat="1" ht="22" customHeight="1">
      <c r="A25" s="15" t="s">
        <v>43</v>
      </c>
      <c r="B25" s="16" t="s">
        <v>44</v>
      </c>
      <c r="C25" s="28">
        <v>3558</v>
      </c>
      <c r="D25" s="18" t="s">
        <v>20</v>
      </c>
      <c r="E25" s="19"/>
      <c r="F25" s="20">
        <f>+E25*C25</f>
        <v>0</v>
      </c>
      <c r="G25" s="21"/>
    </row>
    <row r="26" spans="1:7" s="1" customFormat="1" ht="22" customHeight="1">
      <c r="A26" s="15" t="s">
        <v>45</v>
      </c>
      <c r="B26" s="16" t="s">
        <v>46</v>
      </c>
      <c r="C26" s="28">
        <v>265</v>
      </c>
      <c r="D26" s="18" t="s">
        <v>20</v>
      </c>
      <c r="E26" s="19"/>
      <c r="F26" s="20">
        <f>+E26*C26</f>
        <v>0</v>
      </c>
      <c r="G26" s="21">
        <f>SUM(F14:F26)</f>
        <v>0</v>
      </c>
    </row>
    <row r="27" spans="1:7" s="1" customFormat="1" ht="18" customHeight="1">
      <c r="A27" s="15"/>
      <c r="B27" s="16"/>
      <c r="C27" s="28"/>
      <c r="D27" s="18"/>
      <c r="E27" s="19"/>
      <c r="F27" s="20"/>
      <c r="G27" s="21"/>
    </row>
    <row r="28" spans="1:7" s="1" customFormat="1" ht="22" customHeight="1">
      <c r="A28" s="22" t="s">
        <v>47</v>
      </c>
      <c r="B28" s="23" t="s">
        <v>48</v>
      </c>
      <c r="C28" s="28">
        <v>1</v>
      </c>
      <c r="D28" s="18" t="s">
        <v>15</v>
      </c>
      <c r="E28" s="19"/>
      <c r="F28" s="20">
        <f>C28*E28</f>
        <v>0</v>
      </c>
      <c r="G28" s="21">
        <f>SUM(F28)</f>
        <v>0</v>
      </c>
    </row>
    <row r="29" spans="1:7" s="1" customFormat="1" ht="22" customHeight="1">
      <c r="A29" s="22"/>
      <c r="B29" s="23"/>
      <c r="C29" s="28"/>
      <c r="D29" s="18"/>
      <c r="E29" s="19"/>
      <c r="F29" s="20"/>
      <c r="G29" s="21"/>
    </row>
    <row r="30" spans="1:7" s="1" customFormat="1" ht="22" customHeight="1">
      <c r="A30" s="22" t="s">
        <v>160</v>
      </c>
      <c r="B30" s="23" t="s">
        <v>72</v>
      </c>
      <c r="C30" s="24"/>
      <c r="D30" s="25"/>
      <c r="E30" s="26"/>
      <c r="F30" s="27"/>
      <c r="G30" s="21"/>
    </row>
    <row r="31" spans="1:7" s="1" customFormat="1" ht="22" customHeight="1">
      <c r="A31" s="15" t="s">
        <v>164</v>
      </c>
      <c r="B31" s="16" t="s">
        <v>74</v>
      </c>
      <c r="C31" s="17">
        <v>15</v>
      </c>
      <c r="D31" s="18" t="s">
        <v>25</v>
      </c>
      <c r="E31" s="19"/>
      <c r="F31" s="20">
        <f>+E31*C31</f>
        <v>0</v>
      </c>
      <c r="G31" s="21">
        <f>SUM(F31)</f>
        <v>0</v>
      </c>
    </row>
    <row r="32" spans="1:7" s="1" customFormat="1" ht="35.25" customHeight="1">
      <c r="A32" s="22" t="s">
        <v>161</v>
      </c>
      <c r="B32" s="23" t="s">
        <v>162</v>
      </c>
      <c r="C32" s="17">
        <v>25</v>
      </c>
      <c r="D32" s="18" t="s">
        <v>36</v>
      </c>
      <c r="E32" s="19"/>
      <c r="F32" s="20">
        <f>E32*C32</f>
        <v>0</v>
      </c>
      <c r="G32" s="21"/>
    </row>
    <row r="33" spans="1:7" s="1" customFormat="1" ht="22" customHeight="1">
      <c r="A33" s="22"/>
      <c r="B33" s="23"/>
      <c r="C33" s="28"/>
      <c r="D33" s="18"/>
      <c r="E33" s="19"/>
      <c r="F33" s="20"/>
      <c r="G33" s="21"/>
    </row>
    <row r="34" spans="1:7" s="1" customFormat="1" ht="18" customHeight="1" thickBot="1">
      <c r="A34" s="15"/>
      <c r="B34" s="16"/>
      <c r="C34" s="17"/>
      <c r="D34" s="18"/>
      <c r="E34" s="19"/>
      <c r="F34" s="20"/>
      <c r="G34" s="21"/>
    </row>
    <row r="35" spans="1:7" s="1" customFormat="1" ht="25" customHeight="1" thickTop="1" thickBot="1">
      <c r="A35" s="29"/>
      <c r="B35" s="30" t="s">
        <v>49</v>
      </c>
      <c r="C35" s="31"/>
      <c r="D35" s="32"/>
      <c r="E35" s="33"/>
      <c r="F35" s="33"/>
      <c r="G35" s="34">
        <f>SUM(F11:F28)</f>
        <v>0</v>
      </c>
    </row>
    <row r="36" spans="1:7" s="1" customFormat="1" ht="18" customHeight="1" thickTop="1">
      <c r="A36" s="35"/>
      <c r="B36" s="36"/>
      <c r="C36" s="37"/>
      <c r="D36" s="38"/>
      <c r="E36" s="19"/>
      <c r="F36" s="39"/>
      <c r="G36" s="40"/>
    </row>
    <row r="37" spans="1:7" s="1" customFormat="1" ht="25" customHeight="1">
      <c r="A37" s="22" t="s">
        <v>50</v>
      </c>
      <c r="B37" s="23" t="s">
        <v>51</v>
      </c>
      <c r="C37" s="17"/>
      <c r="D37" s="18"/>
      <c r="E37" s="19"/>
      <c r="F37" s="20"/>
      <c r="G37" s="21"/>
    </row>
    <row r="38" spans="1:7" s="1" customFormat="1" ht="18" customHeight="1">
      <c r="A38" s="22"/>
      <c r="B38" s="23"/>
      <c r="C38" s="17"/>
      <c r="D38" s="18"/>
      <c r="E38" s="19"/>
      <c r="F38" s="20"/>
      <c r="G38" s="21"/>
    </row>
    <row r="39" spans="1:7" s="1" customFormat="1" ht="45" customHeight="1">
      <c r="A39" s="22" t="s">
        <v>13</v>
      </c>
      <c r="B39" s="23" t="s">
        <v>14</v>
      </c>
      <c r="C39" s="17">
        <v>1</v>
      </c>
      <c r="D39" s="18" t="s">
        <v>15</v>
      </c>
      <c r="E39" s="19"/>
      <c r="F39" s="20">
        <f>+E39*C39</f>
        <v>0</v>
      </c>
      <c r="G39" s="21">
        <f>SUM(F39)</f>
        <v>0</v>
      </c>
    </row>
    <row r="40" spans="1:7" s="1" customFormat="1" ht="18" customHeight="1">
      <c r="A40" s="22"/>
      <c r="B40" s="23"/>
      <c r="C40" s="24"/>
      <c r="D40" s="25"/>
      <c r="E40" s="26"/>
      <c r="F40" s="27"/>
      <c r="G40" s="21"/>
    </row>
    <row r="41" spans="1:7" s="1" customFormat="1" ht="22" customHeight="1">
      <c r="A41" s="22" t="s">
        <v>16</v>
      </c>
      <c r="B41" s="23" t="s">
        <v>17</v>
      </c>
      <c r="C41" s="24"/>
      <c r="D41" s="25"/>
      <c r="E41" s="26"/>
      <c r="F41" s="27"/>
      <c r="G41" s="21"/>
    </row>
    <row r="42" spans="1:7" s="1" customFormat="1" ht="22" customHeight="1">
      <c r="A42" s="15" t="s">
        <v>18</v>
      </c>
      <c r="B42" s="16" t="s">
        <v>22</v>
      </c>
      <c r="C42" s="17">
        <v>3033.2175366363213</v>
      </c>
      <c r="D42" s="18" t="s">
        <v>20</v>
      </c>
      <c r="E42" s="19"/>
      <c r="F42" s="20">
        <f t="shared" ref="F42:F50" si="1">+E42*C42</f>
        <v>0</v>
      </c>
      <c r="G42" s="41"/>
    </row>
    <row r="43" spans="1:7" s="1" customFormat="1" ht="22" customHeight="1">
      <c r="A43" s="15" t="s">
        <v>21</v>
      </c>
      <c r="B43" s="16" t="s">
        <v>52</v>
      </c>
      <c r="C43" s="17">
        <v>220.8500390727506</v>
      </c>
      <c r="D43" s="18" t="s">
        <v>25</v>
      </c>
      <c r="E43" s="19"/>
      <c r="F43" s="20">
        <f t="shared" si="1"/>
        <v>0</v>
      </c>
      <c r="G43" s="21"/>
    </row>
    <row r="44" spans="1:7" s="1" customFormat="1" ht="22" customHeight="1">
      <c r="A44" s="15" t="s">
        <v>23</v>
      </c>
      <c r="B44" s="16" t="str">
        <f>B17</f>
        <v>Suministro de material de base incluye transporte</v>
      </c>
      <c r="C44" s="17">
        <v>94.650016745464555</v>
      </c>
      <c r="D44" s="18" t="s">
        <v>25</v>
      </c>
      <c r="E44" s="19"/>
      <c r="F44" s="20">
        <f t="shared" si="1"/>
        <v>0</v>
      </c>
      <c r="G44" s="21"/>
    </row>
    <row r="45" spans="1:7" s="1" customFormat="1" ht="22" customHeight="1">
      <c r="A45" s="15" t="s">
        <v>26</v>
      </c>
      <c r="B45" s="16" t="s">
        <v>29</v>
      </c>
      <c r="C45" s="17">
        <v>94.650016745464555</v>
      </c>
      <c r="D45" s="18" t="s">
        <v>25</v>
      </c>
      <c r="E45" s="19"/>
      <c r="F45" s="20">
        <f t="shared" si="1"/>
        <v>0</v>
      </c>
      <c r="G45" s="21"/>
    </row>
    <row r="46" spans="1:7" s="1" customFormat="1" ht="22" customHeight="1">
      <c r="A46" s="15" t="s">
        <v>28</v>
      </c>
      <c r="B46" s="16" t="str">
        <f>B19</f>
        <v>Bote material excavado a 10 kms</v>
      </c>
      <c r="C46" s="17">
        <v>48.67715146909606</v>
      </c>
      <c r="D46" s="18" t="s">
        <v>25</v>
      </c>
      <c r="E46" s="19"/>
      <c r="F46" s="20">
        <f t="shared" si="1"/>
        <v>0</v>
      </c>
      <c r="G46" s="21"/>
    </row>
    <row r="47" spans="1:7" s="1" customFormat="1" ht="22" customHeight="1">
      <c r="A47" s="15" t="s">
        <v>30</v>
      </c>
      <c r="B47" s="16" t="s">
        <v>53</v>
      </c>
      <c r="C47" s="17">
        <v>2430.9279300793478</v>
      </c>
      <c r="D47" s="18" t="s">
        <v>20</v>
      </c>
      <c r="E47" s="19"/>
      <c r="F47" s="20">
        <f t="shared" si="1"/>
        <v>0</v>
      </c>
      <c r="G47" s="21"/>
    </row>
    <row r="48" spans="1:7" s="1" customFormat="1" ht="22" customHeight="1">
      <c r="A48" s="15" t="s">
        <v>32</v>
      </c>
      <c r="B48" s="16" t="s">
        <v>54</v>
      </c>
      <c r="C48" s="17">
        <v>139.85666760056026</v>
      </c>
      <c r="D48" s="18" t="s">
        <v>36</v>
      </c>
      <c r="E48" s="19"/>
      <c r="F48" s="20">
        <f t="shared" si="1"/>
        <v>0</v>
      </c>
      <c r="G48" s="21"/>
    </row>
    <row r="49" spans="1:7" s="1" customFormat="1" ht="22" customHeight="1">
      <c r="A49" s="15" t="s">
        <v>34</v>
      </c>
      <c r="B49" s="16" t="s">
        <v>55</v>
      </c>
      <c r="C49" s="17">
        <v>518.0961630900548</v>
      </c>
      <c r="D49" s="18" t="s">
        <v>36</v>
      </c>
      <c r="E49" s="19"/>
      <c r="F49" s="20">
        <f t="shared" si="1"/>
        <v>0</v>
      </c>
      <c r="G49" s="21"/>
    </row>
    <row r="50" spans="1:7" s="1" customFormat="1" ht="22" customHeight="1" thickBot="1">
      <c r="A50" s="42" t="s">
        <v>37</v>
      </c>
      <c r="B50" s="43" t="s">
        <v>38</v>
      </c>
      <c r="C50" s="44">
        <v>734.66441569098674</v>
      </c>
      <c r="D50" s="45" t="s">
        <v>36</v>
      </c>
      <c r="E50" s="46"/>
      <c r="F50" s="47">
        <f t="shared" si="1"/>
        <v>0</v>
      </c>
      <c r="G50" s="48"/>
    </row>
    <row r="51" spans="1:7" s="1" customFormat="1" ht="22" customHeight="1" thickTop="1">
      <c r="A51" s="22" t="s">
        <v>39</v>
      </c>
      <c r="B51" s="23" t="s">
        <v>40</v>
      </c>
      <c r="C51" s="17">
        <v>0</v>
      </c>
      <c r="D51" s="18"/>
      <c r="E51" s="19"/>
      <c r="F51" s="20"/>
      <c r="G51" s="21"/>
    </row>
    <row r="52" spans="1:7" s="1" customFormat="1" ht="22" customHeight="1">
      <c r="A52" s="15" t="s">
        <v>41</v>
      </c>
      <c r="B52" s="16" t="s">
        <v>42</v>
      </c>
      <c r="C52" s="28">
        <f>+C53+C54</f>
        <v>2830</v>
      </c>
      <c r="D52" s="18" t="s">
        <v>20</v>
      </c>
      <c r="E52" s="19"/>
      <c r="F52" s="20">
        <f>+E52*C52</f>
        <v>0</v>
      </c>
      <c r="G52" s="21"/>
    </row>
    <row r="53" spans="1:7" s="1" customFormat="1" ht="22" customHeight="1">
      <c r="A53" s="15" t="s">
        <v>43</v>
      </c>
      <c r="B53" s="16" t="s">
        <v>44</v>
      </c>
      <c r="C53" s="28">
        <v>1180</v>
      </c>
      <c r="D53" s="18" t="s">
        <v>56</v>
      </c>
      <c r="E53" s="19"/>
      <c r="F53" s="20">
        <f>+E53*C53</f>
        <v>0</v>
      </c>
      <c r="G53" s="21"/>
    </row>
    <row r="54" spans="1:7" s="1" customFormat="1" ht="22" customHeight="1">
      <c r="A54" s="15" t="s">
        <v>45</v>
      </c>
      <c r="B54" s="16" t="s">
        <v>46</v>
      </c>
      <c r="C54" s="28">
        <v>1650</v>
      </c>
      <c r="D54" s="18" t="s">
        <v>20</v>
      </c>
      <c r="E54" s="19"/>
      <c r="F54" s="20">
        <f>+E54*C54</f>
        <v>0</v>
      </c>
      <c r="G54" s="21">
        <f>SUM(F42:F54)</f>
        <v>0</v>
      </c>
    </row>
    <row r="55" spans="1:7" s="1" customFormat="1" ht="18" customHeight="1">
      <c r="A55" s="15"/>
      <c r="B55" s="16"/>
      <c r="C55" s="17"/>
      <c r="D55" s="18"/>
      <c r="E55" s="19"/>
      <c r="F55" s="20"/>
      <c r="G55" s="21"/>
    </row>
    <row r="56" spans="1:7" s="1" customFormat="1" ht="25" customHeight="1">
      <c r="A56" s="22" t="s">
        <v>47</v>
      </c>
      <c r="B56" s="23" t="s">
        <v>48</v>
      </c>
      <c r="C56" s="28">
        <v>1</v>
      </c>
      <c r="D56" s="18" t="s">
        <v>15</v>
      </c>
      <c r="E56" s="19"/>
      <c r="F56" s="20">
        <f>C56*E56</f>
        <v>0</v>
      </c>
      <c r="G56" s="21">
        <f>SUM(F56)</f>
        <v>0</v>
      </c>
    </row>
    <row r="57" spans="1:7" s="1" customFormat="1" ht="18" customHeight="1" thickBot="1">
      <c r="A57" s="22"/>
      <c r="B57" s="23"/>
      <c r="C57" s="24"/>
      <c r="D57" s="25"/>
      <c r="E57" s="26"/>
      <c r="F57" s="27"/>
      <c r="G57" s="21"/>
    </row>
    <row r="58" spans="1:7" s="1" customFormat="1" ht="25" customHeight="1" thickTop="1" thickBot="1">
      <c r="A58" s="29"/>
      <c r="B58" s="30" t="s">
        <v>57</v>
      </c>
      <c r="C58" s="31"/>
      <c r="D58" s="32"/>
      <c r="E58" s="33"/>
      <c r="F58" s="33"/>
      <c r="G58" s="34">
        <f>SUM(F39:F56)</f>
        <v>0</v>
      </c>
    </row>
    <row r="59" spans="1:7" s="1" customFormat="1" ht="18" customHeight="1" thickTop="1">
      <c r="A59" s="35"/>
      <c r="B59" s="36"/>
      <c r="C59" s="49"/>
      <c r="D59" s="38"/>
      <c r="E59" s="19"/>
      <c r="F59" s="39"/>
      <c r="G59" s="40"/>
    </row>
    <row r="60" spans="1:7" s="1" customFormat="1" ht="25" customHeight="1">
      <c r="A60" s="22" t="s">
        <v>58</v>
      </c>
      <c r="B60" s="23" t="s">
        <v>59</v>
      </c>
      <c r="C60" s="17"/>
      <c r="D60" s="18"/>
      <c r="E60" s="19"/>
      <c r="F60" s="20"/>
      <c r="G60" s="21"/>
    </row>
    <row r="61" spans="1:7" s="1" customFormat="1" ht="18" customHeight="1">
      <c r="A61" s="22"/>
      <c r="B61" s="23"/>
      <c r="C61" s="17"/>
      <c r="D61" s="18"/>
      <c r="E61" s="19"/>
      <c r="F61" s="20"/>
      <c r="G61" s="21"/>
    </row>
    <row r="62" spans="1:7" s="1" customFormat="1" ht="45" customHeight="1">
      <c r="A62" s="22">
        <v>1</v>
      </c>
      <c r="B62" s="23" t="s">
        <v>14</v>
      </c>
      <c r="C62" s="17">
        <v>1</v>
      </c>
      <c r="D62" s="18" t="s">
        <v>15</v>
      </c>
      <c r="E62" s="19"/>
      <c r="F62" s="20">
        <f>+E62*C62</f>
        <v>0</v>
      </c>
      <c r="G62" s="21">
        <f>SUM(F62)</f>
        <v>0</v>
      </c>
    </row>
    <row r="63" spans="1:7" s="1" customFormat="1" ht="18" customHeight="1">
      <c r="A63" s="22"/>
      <c r="B63" s="23"/>
      <c r="C63" s="24"/>
      <c r="D63" s="25"/>
      <c r="E63" s="26"/>
      <c r="F63" s="27"/>
      <c r="G63" s="21"/>
    </row>
    <row r="64" spans="1:7" s="1" customFormat="1" ht="22" customHeight="1">
      <c r="A64" s="22">
        <v>2</v>
      </c>
      <c r="B64" s="23" t="s">
        <v>17</v>
      </c>
      <c r="C64" s="24"/>
      <c r="D64" s="25"/>
      <c r="E64" s="26"/>
      <c r="F64" s="27"/>
      <c r="G64" s="21"/>
    </row>
    <row r="65" spans="1:7" s="1" customFormat="1" ht="22" customHeight="1">
      <c r="A65" s="15" t="s">
        <v>18</v>
      </c>
      <c r="B65" s="16" t="s">
        <v>54</v>
      </c>
      <c r="C65" s="17">
        <v>1390.0832300602683</v>
      </c>
      <c r="D65" s="18" t="s">
        <v>36</v>
      </c>
      <c r="E65" s="19"/>
      <c r="F65" s="20">
        <f t="shared" ref="F65:F74" si="2">+E65*C65</f>
        <v>0</v>
      </c>
      <c r="G65" s="21"/>
    </row>
    <row r="66" spans="1:7" s="1" customFormat="1" ht="22" customHeight="1">
      <c r="A66" s="15" t="s">
        <v>21</v>
      </c>
      <c r="B66" s="16" t="s">
        <v>55</v>
      </c>
      <c r="C66" s="17">
        <v>2162.1469222091978</v>
      </c>
      <c r="D66" s="18" t="s">
        <v>36</v>
      </c>
      <c r="E66" s="19"/>
      <c r="F66" s="20">
        <f t="shared" si="2"/>
        <v>0</v>
      </c>
      <c r="G66" s="21"/>
    </row>
    <row r="67" spans="1:7" s="1" customFormat="1" ht="22" customHeight="1">
      <c r="A67" s="15" t="s">
        <v>23</v>
      </c>
      <c r="B67" s="16" t="s">
        <v>38</v>
      </c>
      <c r="C67" s="17">
        <v>2185.6641962111398</v>
      </c>
      <c r="D67" s="18" t="s">
        <v>36</v>
      </c>
      <c r="E67" s="19"/>
      <c r="F67" s="20">
        <f t="shared" si="2"/>
        <v>0</v>
      </c>
      <c r="G67" s="21"/>
    </row>
    <row r="68" spans="1:7" s="1" customFormat="1" ht="22" customHeight="1">
      <c r="A68" s="15" t="s">
        <v>26</v>
      </c>
      <c r="B68" s="16" t="str">
        <f>B16</f>
        <v xml:space="preserve">Extracción material inservible a mano  </v>
      </c>
      <c r="C68" s="17">
        <v>1286.6392752510451</v>
      </c>
      <c r="D68" s="18" t="s">
        <v>25</v>
      </c>
      <c r="E68" s="19"/>
      <c r="F68" s="20">
        <f t="shared" si="2"/>
        <v>0</v>
      </c>
      <c r="G68" s="21"/>
    </row>
    <row r="69" spans="1:7" s="1" customFormat="1" ht="22" customHeight="1">
      <c r="A69" s="15" t="s">
        <v>28</v>
      </c>
      <c r="B69" s="16" t="s">
        <v>60</v>
      </c>
      <c r="C69" s="17">
        <v>1018.5744024282291</v>
      </c>
      <c r="D69" s="18" t="s">
        <v>25</v>
      </c>
      <c r="E69" s="19"/>
      <c r="F69" s="20">
        <f t="shared" si="2"/>
        <v>0</v>
      </c>
      <c r="G69" s="21"/>
    </row>
    <row r="70" spans="1:7" s="1" customFormat="1" ht="22" customHeight="1">
      <c r="A70" s="15" t="s">
        <v>30</v>
      </c>
      <c r="B70" s="16" t="str">
        <f>B44</f>
        <v>Suministro de material de base incluye transporte</v>
      </c>
      <c r="C70" s="17">
        <v>801.12976078335737</v>
      </c>
      <c r="D70" s="18" t="s">
        <v>25</v>
      </c>
      <c r="E70" s="19"/>
      <c r="F70" s="20">
        <f t="shared" si="2"/>
        <v>0</v>
      </c>
      <c r="G70" s="21"/>
    </row>
    <row r="71" spans="1:7" s="1" customFormat="1" ht="22" customHeight="1">
      <c r="A71" s="15" t="s">
        <v>32</v>
      </c>
      <c r="B71" s="16" t="str">
        <f>B45</f>
        <v>Compactación de material de Base</v>
      </c>
      <c r="C71" s="17">
        <v>940.61083307937213</v>
      </c>
      <c r="D71" s="18" t="s">
        <v>25</v>
      </c>
      <c r="E71" s="19"/>
      <c r="F71" s="20">
        <f t="shared" si="2"/>
        <v>0</v>
      </c>
      <c r="G71" s="21"/>
    </row>
    <row r="72" spans="1:7" s="1" customFormat="1" ht="22" customHeight="1">
      <c r="A72" s="15" t="s">
        <v>34</v>
      </c>
      <c r="B72" s="16" t="str">
        <f>B47</f>
        <v>Escarificación de superficie</v>
      </c>
      <c r="C72" s="17">
        <v>12567.63923933757</v>
      </c>
      <c r="D72" s="18" t="s">
        <v>20</v>
      </c>
      <c r="E72" s="19"/>
      <c r="F72" s="20">
        <f t="shared" si="2"/>
        <v>0</v>
      </c>
      <c r="G72" s="21"/>
    </row>
    <row r="73" spans="1:7" s="1" customFormat="1" ht="22" customHeight="1">
      <c r="A73" s="15" t="s">
        <v>37</v>
      </c>
      <c r="B73" s="16" t="s">
        <v>61</v>
      </c>
      <c r="C73" s="17">
        <v>14576.463150293905</v>
      </c>
      <c r="D73" s="18" t="s">
        <v>20</v>
      </c>
      <c r="E73" s="19"/>
      <c r="F73" s="20">
        <f t="shared" si="2"/>
        <v>0</v>
      </c>
      <c r="G73" s="21"/>
    </row>
    <row r="74" spans="1:7" s="1" customFormat="1" ht="22" customHeight="1">
      <c r="A74" s="15" t="s">
        <v>39</v>
      </c>
      <c r="B74" s="16" t="s">
        <v>62</v>
      </c>
      <c r="C74" s="17">
        <v>1154.2294105552737</v>
      </c>
      <c r="D74" s="18" t="s">
        <v>20</v>
      </c>
      <c r="E74" s="19"/>
      <c r="F74" s="20">
        <f t="shared" si="2"/>
        <v>0</v>
      </c>
      <c r="G74" s="21"/>
    </row>
    <row r="75" spans="1:7" s="1" customFormat="1" ht="22" customHeight="1">
      <c r="A75" s="22" t="s">
        <v>63</v>
      </c>
      <c r="B75" s="23" t="s">
        <v>40</v>
      </c>
      <c r="C75" s="17"/>
      <c r="D75" s="18"/>
      <c r="E75" s="19"/>
      <c r="F75" s="20"/>
      <c r="G75" s="21"/>
    </row>
    <row r="76" spans="1:7" s="1" customFormat="1" ht="22" customHeight="1">
      <c r="A76" s="15" t="s">
        <v>64</v>
      </c>
      <c r="B76" s="16" t="s">
        <v>42</v>
      </c>
      <c r="C76" s="28">
        <f>C77+C78+C79</f>
        <v>15620</v>
      </c>
      <c r="D76" s="18" t="s">
        <v>20</v>
      </c>
      <c r="E76" s="19"/>
      <c r="F76" s="20">
        <f>+E76*C76</f>
        <v>0</v>
      </c>
      <c r="G76" s="21"/>
    </row>
    <row r="77" spans="1:7" s="1" customFormat="1" ht="22" customHeight="1">
      <c r="A77" s="15" t="s">
        <v>65</v>
      </c>
      <c r="B77" s="16" t="s">
        <v>44</v>
      </c>
      <c r="C77" s="28">
        <v>11350</v>
      </c>
      <c r="D77" s="18" t="s">
        <v>56</v>
      </c>
      <c r="E77" s="19"/>
      <c r="F77" s="20">
        <f>+E77*C77</f>
        <v>0</v>
      </c>
      <c r="G77" s="21"/>
    </row>
    <row r="78" spans="1:7" s="1" customFormat="1" ht="22" customHeight="1">
      <c r="A78" s="15" t="s">
        <v>66</v>
      </c>
      <c r="B78" s="16" t="s">
        <v>67</v>
      </c>
      <c r="C78" s="28">
        <v>1850</v>
      </c>
      <c r="D78" s="18" t="s">
        <v>56</v>
      </c>
      <c r="E78" s="19"/>
      <c r="F78" s="20">
        <f>+E78*C78</f>
        <v>0</v>
      </c>
      <c r="G78" s="21"/>
    </row>
    <row r="79" spans="1:7" s="1" customFormat="1" ht="22" customHeight="1">
      <c r="A79" s="15" t="s">
        <v>68</v>
      </c>
      <c r="B79" s="16" t="s">
        <v>46</v>
      </c>
      <c r="C79" s="28">
        <v>2420</v>
      </c>
      <c r="D79" s="18" t="s">
        <v>20</v>
      </c>
      <c r="E79" s="19"/>
      <c r="F79" s="20">
        <f>+E79*C79</f>
        <v>0</v>
      </c>
      <c r="G79" s="41"/>
    </row>
    <row r="80" spans="1:7" s="1" customFormat="1" ht="22" customHeight="1">
      <c r="A80" s="15" t="s">
        <v>69</v>
      </c>
      <c r="B80" s="16" t="s">
        <v>70</v>
      </c>
      <c r="C80" s="28">
        <v>200</v>
      </c>
      <c r="D80" s="18" t="s">
        <v>71</v>
      </c>
      <c r="E80" s="19"/>
      <c r="F80" s="20">
        <f>+E80*C80</f>
        <v>0</v>
      </c>
      <c r="G80" s="21">
        <f>SUM(F65:F80)</f>
        <v>0</v>
      </c>
    </row>
    <row r="81" spans="1:7" s="1" customFormat="1" ht="18" customHeight="1">
      <c r="A81" s="22"/>
      <c r="B81" s="23"/>
      <c r="C81" s="24"/>
      <c r="D81" s="25"/>
      <c r="E81" s="26"/>
      <c r="F81" s="27"/>
      <c r="G81" s="21"/>
    </row>
    <row r="82" spans="1:7" s="1" customFormat="1" ht="22" customHeight="1">
      <c r="A82" s="22">
        <v>3</v>
      </c>
      <c r="B82" s="23" t="s">
        <v>72</v>
      </c>
      <c r="C82" s="24"/>
      <c r="D82" s="25"/>
      <c r="E82" s="26"/>
      <c r="F82" s="27"/>
      <c r="G82" s="21"/>
    </row>
    <row r="83" spans="1:7" s="1" customFormat="1" ht="22" customHeight="1">
      <c r="A83" s="15" t="s">
        <v>73</v>
      </c>
      <c r="B83" s="16" t="s">
        <v>74</v>
      </c>
      <c r="C83" s="17">
        <v>24.15</v>
      </c>
      <c r="D83" s="18" t="s">
        <v>25</v>
      </c>
      <c r="E83" s="19"/>
      <c r="F83" s="20">
        <f>+E83*C83</f>
        <v>0</v>
      </c>
      <c r="G83" s="21">
        <f>SUM(F83)</f>
        <v>0</v>
      </c>
    </row>
    <row r="84" spans="1:7" s="1" customFormat="1" ht="22" customHeight="1">
      <c r="A84" s="15"/>
      <c r="B84" s="16"/>
      <c r="C84" s="17"/>
      <c r="D84" s="18"/>
      <c r="E84" s="19"/>
      <c r="F84" s="20"/>
      <c r="G84" s="21"/>
    </row>
    <row r="85" spans="1:7" s="1" customFormat="1" ht="39.75" customHeight="1">
      <c r="A85" s="81">
        <v>3</v>
      </c>
      <c r="B85" s="23" t="s">
        <v>152</v>
      </c>
      <c r="C85" s="24">
        <v>4</v>
      </c>
      <c r="D85" s="25" t="s">
        <v>7</v>
      </c>
      <c r="E85" s="26"/>
      <c r="F85" s="20"/>
      <c r="G85" s="21"/>
    </row>
    <row r="86" spans="1:7" s="1" customFormat="1" ht="22" customHeight="1">
      <c r="A86" s="145">
        <v>3.01</v>
      </c>
      <c r="B86" s="144" t="s">
        <v>134</v>
      </c>
      <c r="C86" s="17">
        <v>24</v>
      </c>
      <c r="D86" s="18" t="s">
        <v>25</v>
      </c>
      <c r="E86" s="19"/>
      <c r="F86" s="20">
        <f t="shared" ref="F86:F87" si="3">C86*E86</f>
        <v>0</v>
      </c>
      <c r="G86" s="21"/>
    </row>
    <row r="87" spans="1:7" s="1" customFormat="1" ht="22" customHeight="1">
      <c r="A87" s="145">
        <v>3.02</v>
      </c>
      <c r="B87" s="144" t="s">
        <v>136</v>
      </c>
      <c r="C87" s="17">
        <v>67</v>
      </c>
      <c r="D87" s="18" t="s">
        <v>25</v>
      </c>
      <c r="E87" s="19"/>
      <c r="F87" s="20">
        <f t="shared" si="3"/>
        <v>0</v>
      </c>
      <c r="G87" s="21"/>
    </row>
    <row r="88" spans="1:7" s="1" customFormat="1" ht="22" customHeight="1">
      <c r="A88" s="145">
        <v>3.03</v>
      </c>
      <c r="B88" s="144" t="s">
        <v>153</v>
      </c>
      <c r="C88" s="17">
        <f>3.02/2</f>
        <v>1.51</v>
      </c>
      <c r="D88" s="18" t="s">
        <v>25</v>
      </c>
      <c r="E88" s="19"/>
      <c r="F88" s="20"/>
      <c r="G88" s="21"/>
    </row>
    <row r="89" spans="1:7" s="1" customFormat="1" ht="45" customHeight="1">
      <c r="A89" s="145">
        <v>3.04</v>
      </c>
      <c r="B89" s="144" t="s">
        <v>154</v>
      </c>
      <c r="C89" s="17">
        <f>1.89</f>
        <v>1.89</v>
      </c>
      <c r="D89" s="18"/>
      <c r="E89" s="19"/>
      <c r="F89" s="20"/>
      <c r="G89" s="21"/>
    </row>
    <row r="90" spans="1:7" s="1" customFormat="1" ht="22" customHeight="1">
      <c r="A90" s="145">
        <v>3.05</v>
      </c>
      <c r="B90" s="144" t="s">
        <v>155</v>
      </c>
      <c r="C90" s="17">
        <f>68/2</f>
        <v>34</v>
      </c>
      <c r="D90" s="18" t="s">
        <v>20</v>
      </c>
      <c r="E90" s="19"/>
      <c r="F90" s="20">
        <f t="shared" ref="F90:F91" si="4">C90*E90</f>
        <v>0</v>
      </c>
      <c r="G90" s="21"/>
    </row>
    <row r="91" spans="1:7" s="1" customFormat="1" ht="22" customHeight="1">
      <c r="A91" s="145">
        <v>3.06</v>
      </c>
      <c r="B91" s="144" t="s">
        <v>156</v>
      </c>
      <c r="C91" s="17">
        <f>68/2</f>
        <v>34</v>
      </c>
      <c r="D91" s="18" t="s">
        <v>20</v>
      </c>
      <c r="E91" s="19"/>
      <c r="F91" s="20">
        <f t="shared" si="4"/>
        <v>0</v>
      </c>
      <c r="G91" s="21"/>
    </row>
    <row r="92" spans="1:7" s="1" customFormat="1" ht="22" customHeight="1">
      <c r="A92" s="145">
        <v>3.07</v>
      </c>
      <c r="B92" s="144" t="s">
        <v>157</v>
      </c>
      <c r="C92" s="17">
        <f>40/2</f>
        <v>20</v>
      </c>
      <c r="D92" s="18" t="s">
        <v>36</v>
      </c>
      <c r="E92" s="19"/>
      <c r="F92" s="20"/>
      <c r="G92" s="21"/>
    </row>
    <row r="93" spans="1:7" s="1" customFormat="1" ht="31.5" customHeight="1">
      <c r="A93" s="145">
        <v>3.08</v>
      </c>
      <c r="B93" s="144" t="s">
        <v>158</v>
      </c>
      <c r="C93" s="17">
        <v>2</v>
      </c>
      <c r="D93" s="18" t="s">
        <v>133</v>
      </c>
      <c r="E93" s="19"/>
      <c r="F93" s="20">
        <f t="shared" ref="F93:F94" si="5">C93*E93</f>
        <v>0</v>
      </c>
      <c r="G93" s="21"/>
    </row>
    <row r="94" spans="1:7" s="1" customFormat="1" ht="33" customHeight="1">
      <c r="A94" s="145">
        <v>3.07</v>
      </c>
      <c r="B94" s="144" t="s">
        <v>159</v>
      </c>
      <c r="C94" s="17">
        <v>10</v>
      </c>
      <c r="D94" s="18" t="s">
        <v>56</v>
      </c>
      <c r="E94" s="19"/>
      <c r="F94" s="20">
        <f t="shared" si="5"/>
        <v>0</v>
      </c>
      <c r="G94" s="21"/>
    </row>
    <row r="95" spans="1:7" s="1" customFormat="1" ht="22" customHeight="1">
      <c r="A95" s="15"/>
      <c r="B95" s="16"/>
      <c r="C95" s="17"/>
      <c r="D95" s="18"/>
      <c r="E95" s="19"/>
      <c r="F95" s="20"/>
      <c r="G95" s="21"/>
    </row>
    <row r="96" spans="1:7" s="1" customFormat="1" ht="22" customHeight="1">
      <c r="A96" s="15"/>
      <c r="B96" s="16"/>
      <c r="C96" s="17"/>
      <c r="D96" s="18"/>
      <c r="E96" s="19"/>
      <c r="F96" s="20"/>
      <c r="G96" s="21"/>
    </row>
    <row r="97" spans="1:7" s="1" customFormat="1" ht="33" customHeight="1">
      <c r="A97" s="81">
        <v>3</v>
      </c>
      <c r="B97" s="23" t="s">
        <v>135</v>
      </c>
      <c r="C97" s="24">
        <v>2</v>
      </c>
      <c r="D97" s="25" t="s">
        <v>7</v>
      </c>
      <c r="E97" s="26"/>
      <c r="F97" s="20"/>
      <c r="G97" s="21"/>
    </row>
    <row r="98" spans="1:7" s="1" customFormat="1" ht="22" customHeight="1">
      <c r="A98" s="145">
        <v>3.01</v>
      </c>
      <c r="B98" s="144" t="s">
        <v>134</v>
      </c>
      <c r="C98" s="17">
        <f>2.72/2</f>
        <v>1.36</v>
      </c>
      <c r="D98" s="18" t="s">
        <v>25</v>
      </c>
      <c r="E98" s="19"/>
      <c r="F98" s="20">
        <f t="shared" ref="F98:F105" si="6">C98*E98</f>
        <v>0</v>
      </c>
      <c r="G98" s="21"/>
    </row>
    <row r="99" spans="1:7" s="1" customFormat="1" ht="22" customHeight="1">
      <c r="A99" s="145">
        <v>3.02</v>
      </c>
      <c r="B99" s="144" t="s">
        <v>136</v>
      </c>
      <c r="C99" s="17">
        <f>3.52/2</f>
        <v>1.76</v>
      </c>
      <c r="D99" s="18" t="s">
        <v>25</v>
      </c>
      <c r="E99" s="19"/>
      <c r="F99" s="20">
        <f t="shared" si="6"/>
        <v>0</v>
      </c>
      <c r="G99" s="21"/>
    </row>
    <row r="100" spans="1:7" s="1" customFormat="1" ht="22" customHeight="1">
      <c r="A100" s="145">
        <v>3.03</v>
      </c>
      <c r="B100" s="144" t="s">
        <v>137</v>
      </c>
      <c r="C100" s="17">
        <f>13.2/2</f>
        <v>6.6</v>
      </c>
      <c r="D100" s="18" t="s">
        <v>20</v>
      </c>
      <c r="E100" s="19"/>
      <c r="F100" s="20">
        <f t="shared" si="6"/>
        <v>0</v>
      </c>
      <c r="G100" s="21"/>
    </row>
    <row r="101" spans="1:7" s="1" customFormat="1" ht="34.5" customHeight="1">
      <c r="A101" s="145">
        <v>3.04</v>
      </c>
      <c r="B101" s="144" t="s">
        <v>138</v>
      </c>
      <c r="C101" s="17">
        <f>0.64/2</f>
        <v>0.32</v>
      </c>
      <c r="D101" s="18" t="s">
        <v>25</v>
      </c>
      <c r="E101" s="19"/>
      <c r="F101" s="20">
        <f t="shared" si="6"/>
        <v>0</v>
      </c>
      <c r="G101" s="21"/>
    </row>
    <row r="102" spans="1:7" s="1" customFormat="1" ht="22" customHeight="1">
      <c r="A102" s="145">
        <v>3.05</v>
      </c>
      <c r="B102" s="144" t="s">
        <v>139</v>
      </c>
      <c r="C102" s="17">
        <f>13.2/2</f>
        <v>6.6</v>
      </c>
      <c r="D102" s="18" t="s">
        <v>20</v>
      </c>
      <c r="E102" s="19"/>
      <c r="F102" s="20">
        <f t="shared" si="6"/>
        <v>0</v>
      </c>
      <c r="G102" s="21"/>
    </row>
    <row r="103" spans="1:7" s="1" customFormat="1" ht="22" customHeight="1">
      <c r="A103" s="145">
        <v>3.06</v>
      </c>
      <c r="B103" s="144" t="s">
        <v>140</v>
      </c>
      <c r="C103" s="17">
        <f>8/2</f>
        <v>4</v>
      </c>
      <c r="D103" s="18" t="s">
        <v>133</v>
      </c>
      <c r="E103" s="19"/>
      <c r="F103" s="20">
        <f t="shared" si="6"/>
        <v>0</v>
      </c>
      <c r="G103" s="21"/>
    </row>
    <row r="104" spans="1:7" s="1" customFormat="1" ht="22" customHeight="1">
      <c r="A104" s="145">
        <v>3.07</v>
      </c>
      <c r="B104" s="144" t="s">
        <v>141</v>
      </c>
      <c r="C104" s="17">
        <f>0.04/2</f>
        <v>0.02</v>
      </c>
      <c r="D104" s="18" t="s">
        <v>25</v>
      </c>
      <c r="E104" s="19"/>
      <c r="F104" s="20">
        <f t="shared" si="6"/>
        <v>0</v>
      </c>
      <c r="G104" s="21"/>
    </row>
    <row r="105" spans="1:7" s="1" customFormat="1" ht="22" customHeight="1">
      <c r="A105" s="145">
        <v>3.08</v>
      </c>
      <c r="B105" s="144" t="s">
        <v>142</v>
      </c>
      <c r="C105" s="17">
        <f>7.8/2</f>
        <v>3.9</v>
      </c>
      <c r="D105" s="18" t="s">
        <v>144</v>
      </c>
      <c r="E105" s="19"/>
      <c r="F105" s="20">
        <f t="shared" si="6"/>
        <v>0</v>
      </c>
      <c r="G105" s="21"/>
    </row>
    <row r="106" spans="1:7" s="1" customFormat="1" ht="22" customHeight="1">
      <c r="A106" s="15"/>
      <c r="B106" s="16"/>
      <c r="C106" s="17"/>
      <c r="D106" s="18"/>
      <c r="E106" s="19"/>
      <c r="F106" s="20"/>
      <c r="G106" s="21"/>
    </row>
    <row r="107" spans="1:7" s="1" customFormat="1" ht="41.25" customHeight="1">
      <c r="A107" s="22" t="s">
        <v>160</v>
      </c>
      <c r="B107" s="23" t="s">
        <v>162</v>
      </c>
      <c r="C107" s="17">
        <v>60</v>
      </c>
      <c r="D107" s="18" t="s">
        <v>36</v>
      </c>
      <c r="E107" s="19"/>
      <c r="F107" s="20">
        <f>E107*C107</f>
        <v>0</v>
      </c>
      <c r="G107" s="21"/>
    </row>
    <row r="108" spans="1:7" s="1" customFormat="1" ht="30.75" customHeight="1">
      <c r="A108" s="22"/>
      <c r="B108" s="146"/>
      <c r="C108" s="24"/>
      <c r="D108" s="25"/>
      <c r="E108" s="26"/>
      <c r="F108" s="27"/>
      <c r="G108" s="21"/>
    </row>
    <row r="109" spans="1:7" s="1" customFormat="1" ht="22" customHeight="1">
      <c r="A109" s="22" t="s">
        <v>161</v>
      </c>
      <c r="B109" s="23" t="s">
        <v>75</v>
      </c>
      <c r="C109" s="28">
        <v>1</v>
      </c>
      <c r="D109" s="18" t="s">
        <v>15</v>
      </c>
      <c r="E109" s="19"/>
      <c r="F109" s="20">
        <f>+E109*C109</f>
        <v>0</v>
      </c>
      <c r="G109" s="21">
        <f>SUM(F109)</f>
        <v>0</v>
      </c>
    </row>
    <row r="110" spans="1:7" s="1" customFormat="1" ht="18" customHeight="1" thickBot="1">
      <c r="A110" s="22"/>
      <c r="B110" s="23"/>
      <c r="C110" s="24"/>
      <c r="D110" s="25"/>
      <c r="E110" s="26"/>
      <c r="F110" s="27"/>
      <c r="G110" s="21"/>
    </row>
    <row r="111" spans="1:7" s="1" customFormat="1" ht="25" customHeight="1" thickTop="1" thickBot="1">
      <c r="A111" s="50"/>
      <c r="B111" s="30" t="s">
        <v>76</v>
      </c>
      <c r="C111" s="51"/>
      <c r="D111" s="52"/>
      <c r="E111" s="53"/>
      <c r="F111" s="53"/>
      <c r="G111" s="54">
        <f>SUM(F62:F109)</f>
        <v>0</v>
      </c>
    </row>
    <row r="112" spans="1:7" s="1" customFormat="1" ht="18" customHeight="1" thickTop="1">
      <c r="A112" s="35"/>
      <c r="B112" s="36"/>
      <c r="C112" s="49"/>
      <c r="D112" s="38"/>
      <c r="E112" s="19"/>
      <c r="F112" s="39"/>
      <c r="G112" s="40"/>
    </row>
    <row r="113" spans="1:7" s="1" customFormat="1" ht="25" customHeight="1">
      <c r="A113" s="22" t="s">
        <v>77</v>
      </c>
      <c r="B113" s="23" t="s">
        <v>78</v>
      </c>
      <c r="C113" s="17"/>
      <c r="D113" s="18"/>
      <c r="E113" s="19"/>
      <c r="F113" s="20"/>
      <c r="G113" s="21"/>
    </row>
    <row r="114" spans="1:7" s="1" customFormat="1" ht="18" customHeight="1">
      <c r="A114" s="22"/>
      <c r="B114" s="23"/>
      <c r="C114" s="17"/>
      <c r="D114" s="18"/>
      <c r="E114" s="19"/>
      <c r="F114" s="20"/>
      <c r="G114" s="21"/>
    </row>
    <row r="115" spans="1:7" s="1" customFormat="1" ht="45" customHeight="1">
      <c r="A115" s="22">
        <v>1</v>
      </c>
      <c r="B115" s="23" t="s">
        <v>14</v>
      </c>
      <c r="C115" s="17">
        <v>1</v>
      </c>
      <c r="D115" s="18" t="s">
        <v>15</v>
      </c>
      <c r="E115" s="19"/>
      <c r="F115" s="20">
        <f>+E115*C115</f>
        <v>0</v>
      </c>
      <c r="G115" s="21">
        <f>SUM(F115)</f>
        <v>0</v>
      </c>
    </row>
    <row r="116" spans="1:7" s="1" customFormat="1" ht="18" customHeight="1">
      <c r="A116" s="22"/>
      <c r="B116" s="23"/>
      <c r="C116" s="24"/>
      <c r="D116" s="25"/>
      <c r="E116" s="26"/>
      <c r="F116" s="27"/>
      <c r="G116" s="21"/>
    </row>
    <row r="117" spans="1:7" s="1" customFormat="1" ht="22" customHeight="1">
      <c r="A117" s="22">
        <v>2</v>
      </c>
      <c r="B117" s="23" t="s">
        <v>17</v>
      </c>
      <c r="C117" s="24"/>
      <c r="D117" s="25"/>
      <c r="E117" s="26"/>
      <c r="F117" s="27"/>
      <c r="G117" s="21"/>
    </row>
    <row r="118" spans="1:7" s="1" customFormat="1" ht="22" customHeight="1">
      <c r="A118" s="15" t="s">
        <v>18</v>
      </c>
      <c r="B118" s="16" t="s">
        <v>54</v>
      </c>
      <c r="C118" s="17">
        <v>1102.726581010716</v>
      </c>
      <c r="D118" s="18" t="s">
        <v>36</v>
      </c>
      <c r="E118" s="19"/>
      <c r="F118" s="20">
        <f>+E118*C118</f>
        <v>0</v>
      </c>
      <c r="G118" s="21"/>
    </row>
    <row r="119" spans="1:7" s="1" customFormat="1" ht="22" customHeight="1">
      <c r="A119" s="15" t="s">
        <v>21</v>
      </c>
      <c r="B119" s="16" t="s">
        <v>55</v>
      </c>
      <c r="C119" s="17">
        <v>1715.1900200013351</v>
      </c>
      <c r="D119" s="18" t="s">
        <v>36</v>
      </c>
      <c r="E119" s="19"/>
      <c r="F119" s="20">
        <f t="shared" ref="F119:F127" si="7">+E119*C119</f>
        <v>0</v>
      </c>
      <c r="G119" s="21"/>
    </row>
    <row r="120" spans="1:7" s="1" customFormat="1" ht="22" customHeight="1">
      <c r="A120" s="15" t="s">
        <v>23</v>
      </c>
      <c r="B120" s="16" t="s">
        <v>38</v>
      </c>
      <c r="C120" s="17">
        <v>1733.8458260667953</v>
      </c>
      <c r="D120" s="18" t="s">
        <v>36</v>
      </c>
      <c r="E120" s="19"/>
      <c r="F120" s="20">
        <f t="shared" si="7"/>
        <v>0</v>
      </c>
      <c r="G120" s="21"/>
    </row>
    <row r="121" spans="1:7" s="1" customFormat="1" ht="22" customHeight="1">
      <c r="A121" s="15" t="s">
        <v>26</v>
      </c>
      <c r="B121" s="16" t="s">
        <v>24</v>
      </c>
      <c r="C121" s="17">
        <v>1020.6585142091217</v>
      </c>
      <c r="D121" s="18" t="s">
        <v>25</v>
      </c>
      <c r="E121" s="19"/>
      <c r="F121" s="20">
        <f t="shared" si="7"/>
        <v>0</v>
      </c>
      <c r="G121" s="21"/>
    </row>
    <row r="122" spans="1:7" s="1" customFormat="1" ht="22" customHeight="1">
      <c r="A122" s="15" t="s">
        <v>28</v>
      </c>
      <c r="B122" s="16" t="s">
        <v>60</v>
      </c>
      <c r="C122" s="17">
        <v>808.01569575515009</v>
      </c>
      <c r="D122" s="18" t="s">
        <v>25</v>
      </c>
      <c r="E122" s="19"/>
      <c r="F122" s="20">
        <f t="shared" si="7"/>
        <v>0</v>
      </c>
      <c r="G122" s="21"/>
    </row>
    <row r="123" spans="1:7" s="1" customFormat="1" ht="22" customHeight="1">
      <c r="A123" s="15" t="s">
        <v>30</v>
      </c>
      <c r="B123" s="16" t="s">
        <v>27</v>
      </c>
      <c r="C123" s="17">
        <v>635.5273545982933</v>
      </c>
      <c r="D123" s="18" t="s">
        <v>25</v>
      </c>
      <c r="E123" s="19"/>
      <c r="F123" s="20">
        <f t="shared" si="7"/>
        <v>0</v>
      </c>
      <c r="G123" s="21"/>
    </row>
    <row r="124" spans="1:7" s="1" customFormat="1" ht="22" customHeight="1">
      <c r="A124" s="15" t="s">
        <v>32</v>
      </c>
      <c r="B124" s="16" t="s">
        <v>79</v>
      </c>
      <c r="C124" s="17">
        <v>746.16867939503663</v>
      </c>
      <c r="D124" s="18" t="s">
        <v>25</v>
      </c>
      <c r="E124" s="19"/>
      <c r="F124" s="20">
        <f t="shared" si="7"/>
        <v>0</v>
      </c>
      <c r="G124" s="21"/>
    </row>
    <row r="125" spans="1:7" s="1" customFormat="1" ht="22" customHeight="1">
      <c r="A125" s="15" t="s">
        <v>34</v>
      </c>
      <c r="B125" s="16" t="s">
        <v>53</v>
      </c>
      <c r="C125" s="17">
        <v>9969.6691177045432</v>
      </c>
      <c r="D125" s="18" t="s">
        <v>20</v>
      </c>
      <c r="E125" s="19"/>
      <c r="F125" s="20">
        <f t="shared" si="7"/>
        <v>0</v>
      </c>
      <c r="G125" s="21"/>
    </row>
    <row r="126" spans="1:7" s="1" customFormat="1" ht="22" customHeight="1">
      <c r="A126" s="15" t="s">
        <v>37</v>
      </c>
      <c r="B126" s="16" t="s">
        <v>61</v>
      </c>
      <c r="C126" s="17">
        <v>11563.23090974588</v>
      </c>
      <c r="D126" s="18" t="s">
        <v>20</v>
      </c>
      <c r="E126" s="19"/>
      <c r="F126" s="20">
        <f t="shared" si="7"/>
        <v>0</v>
      </c>
      <c r="G126" s="21"/>
    </row>
    <row r="127" spans="1:7" s="1" customFormat="1" ht="22" customHeight="1">
      <c r="A127" s="15" t="s">
        <v>39</v>
      </c>
      <c r="B127" s="16" t="s">
        <v>62</v>
      </c>
      <c r="C127" s="17">
        <v>915.6271674354</v>
      </c>
      <c r="D127" s="18" t="s">
        <v>20</v>
      </c>
      <c r="E127" s="19"/>
      <c r="F127" s="20">
        <f t="shared" si="7"/>
        <v>0</v>
      </c>
      <c r="G127" s="21"/>
    </row>
    <row r="128" spans="1:7" s="1" customFormat="1" ht="22" customHeight="1">
      <c r="A128" s="22" t="s">
        <v>63</v>
      </c>
      <c r="B128" s="23" t="s">
        <v>40</v>
      </c>
      <c r="C128" s="17"/>
      <c r="D128" s="18"/>
      <c r="E128" s="19"/>
      <c r="F128" s="20"/>
      <c r="G128" s="21"/>
    </row>
    <row r="129" spans="1:7" s="1" customFormat="1" ht="22" customHeight="1">
      <c r="A129" s="15" t="s">
        <v>64</v>
      </c>
      <c r="B129" s="16" t="s">
        <v>42</v>
      </c>
      <c r="C129" s="28">
        <v>10800.55</v>
      </c>
      <c r="D129" s="18" t="s">
        <v>20</v>
      </c>
      <c r="E129" s="19"/>
      <c r="F129" s="20">
        <f>+E129*C129</f>
        <v>0</v>
      </c>
      <c r="G129" s="21"/>
    </row>
    <row r="130" spans="1:7" s="1" customFormat="1" ht="22" customHeight="1">
      <c r="A130" s="15" t="s">
        <v>65</v>
      </c>
      <c r="B130" s="16" t="s">
        <v>44</v>
      </c>
      <c r="C130" s="28">
        <v>8045.55</v>
      </c>
      <c r="D130" s="18" t="s">
        <v>20</v>
      </c>
      <c r="E130" s="19"/>
      <c r="F130" s="20">
        <f>+E130*C130</f>
        <v>0</v>
      </c>
      <c r="G130" s="21"/>
    </row>
    <row r="131" spans="1:7" s="1" customFormat="1" ht="22" customHeight="1">
      <c r="A131" s="15" t="s">
        <v>66</v>
      </c>
      <c r="B131" s="16" t="s">
        <v>67</v>
      </c>
      <c r="C131" s="28">
        <v>700</v>
      </c>
      <c r="D131" s="18" t="s">
        <v>20</v>
      </c>
      <c r="E131" s="19"/>
      <c r="F131" s="20">
        <f>+E131*C131</f>
        <v>0</v>
      </c>
      <c r="G131" s="21"/>
    </row>
    <row r="132" spans="1:7" s="1" customFormat="1" ht="22" customHeight="1">
      <c r="A132" s="15" t="s">
        <v>68</v>
      </c>
      <c r="B132" s="16" t="s">
        <v>46</v>
      </c>
      <c r="C132" s="28">
        <v>2055</v>
      </c>
      <c r="D132" s="18" t="s">
        <v>20</v>
      </c>
      <c r="E132" s="19"/>
      <c r="F132" s="20">
        <f>+E132*C132</f>
        <v>0</v>
      </c>
      <c r="G132" s="41"/>
    </row>
    <row r="133" spans="1:7" s="1" customFormat="1" ht="22" customHeight="1">
      <c r="A133" s="15" t="s">
        <v>69</v>
      </c>
      <c r="B133" s="16" t="s">
        <v>70</v>
      </c>
      <c r="C133" s="28">
        <v>158</v>
      </c>
      <c r="D133" s="18" t="s">
        <v>71</v>
      </c>
      <c r="E133" s="19"/>
      <c r="F133" s="20">
        <f>+E133*C133</f>
        <v>0</v>
      </c>
      <c r="G133" s="21">
        <f>SUM(F118:F133)</f>
        <v>0</v>
      </c>
    </row>
    <row r="134" spans="1:7" s="1" customFormat="1" ht="18" customHeight="1">
      <c r="A134" s="22"/>
      <c r="B134" s="23"/>
      <c r="C134" s="24"/>
      <c r="D134" s="25"/>
      <c r="E134" s="26"/>
      <c r="F134" s="27"/>
      <c r="G134" s="21"/>
    </row>
    <row r="135" spans="1:7" s="1" customFormat="1" ht="22" customHeight="1">
      <c r="A135" s="22">
        <v>3</v>
      </c>
      <c r="B135" s="23" t="s">
        <v>72</v>
      </c>
      <c r="C135" s="24"/>
      <c r="D135" s="25"/>
      <c r="E135" s="26"/>
      <c r="F135" s="27"/>
      <c r="G135" s="21"/>
    </row>
    <row r="136" spans="1:7" s="1" customFormat="1" ht="22" customHeight="1">
      <c r="A136" s="15" t="s">
        <v>73</v>
      </c>
      <c r="B136" s="16" t="s">
        <v>74</v>
      </c>
      <c r="C136" s="17">
        <v>19.25</v>
      </c>
      <c r="D136" s="18" t="s">
        <v>25</v>
      </c>
      <c r="E136" s="19"/>
      <c r="F136" s="20">
        <f>+E136*C136</f>
        <v>0</v>
      </c>
      <c r="G136" s="21">
        <f>SUM(F136)</f>
        <v>0</v>
      </c>
    </row>
    <row r="137" spans="1:7" s="1" customFormat="1" ht="18" customHeight="1">
      <c r="A137" s="22"/>
      <c r="B137" s="23"/>
      <c r="C137" s="24"/>
      <c r="D137" s="25"/>
      <c r="E137" s="26"/>
      <c r="F137" s="27"/>
      <c r="G137" s="21"/>
    </row>
    <row r="138" spans="1:7" s="1" customFormat="1" ht="22" customHeight="1">
      <c r="A138" s="22">
        <v>4</v>
      </c>
      <c r="B138" s="23" t="s">
        <v>48</v>
      </c>
      <c r="C138" s="28">
        <v>1</v>
      </c>
      <c r="D138" s="18" t="s">
        <v>15</v>
      </c>
      <c r="E138" s="19"/>
      <c r="F138" s="20">
        <f>+E138*C138</f>
        <v>0</v>
      </c>
      <c r="G138" s="21">
        <f>SUM(F138)</f>
        <v>0</v>
      </c>
    </row>
    <row r="139" spans="1:7" s="1" customFormat="1" ht="18" customHeight="1" thickBot="1">
      <c r="A139" s="22"/>
      <c r="B139" s="23"/>
      <c r="C139" s="24"/>
      <c r="D139" s="25"/>
      <c r="E139" s="26"/>
      <c r="F139" s="27"/>
      <c r="G139" s="21"/>
    </row>
    <row r="140" spans="1:7" s="1" customFormat="1" ht="25" customHeight="1" thickTop="1" thickBot="1">
      <c r="A140" s="50"/>
      <c r="B140" s="30" t="s">
        <v>80</v>
      </c>
      <c r="C140" s="51"/>
      <c r="D140" s="52"/>
      <c r="E140" s="53"/>
      <c r="F140" s="53"/>
      <c r="G140" s="54">
        <f>SUM(F115:F138)</f>
        <v>0</v>
      </c>
    </row>
    <row r="141" spans="1:7" s="1" customFormat="1" ht="18" customHeight="1" thickTop="1">
      <c r="A141" s="22"/>
      <c r="B141" s="23"/>
      <c r="C141" s="24"/>
      <c r="D141" s="25"/>
      <c r="E141" s="26"/>
      <c r="F141" s="27"/>
      <c r="G141" s="21"/>
    </row>
    <row r="142" spans="1:7" s="1" customFormat="1" ht="25" customHeight="1">
      <c r="A142" s="22" t="s">
        <v>81</v>
      </c>
      <c r="B142" s="23" t="s">
        <v>82</v>
      </c>
      <c r="C142" s="17"/>
      <c r="D142" s="18"/>
      <c r="E142" s="19"/>
      <c r="F142" s="20"/>
      <c r="G142" s="21"/>
    </row>
    <row r="143" spans="1:7" s="1" customFormat="1" ht="18" customHeight="1">
      <c r="A143" s="22"/>
      <c r="B143" s="23"/>
      <c r="C143" s="17"/>
      <c r="D143" s="18"/>
      <c r="E143" s="19"/>
      <c r="F143" s="20"/>
      <c r="G143" s="21"/>
    </row>
    <row r="144" spans="1:7" s="1" customFormat="1" ht="22" customHeight="1">
      <c r="A144" s="55">
        <v>1</v>
      </c>
      <c r="B144" s="56" t="s">
        <v>17</v>
      </c>
      <c r="C144" s="57"/>
      <c r="D144" s="58"/>
      <c r="E144" s="59"/>
      <c r="F144" s="39"/>
      <c r="G144" s="60"/>
    </row>
    <row r="145" spans="1:7" s="1" customFormat="1" ht="22" customHeight="1">
      <c r="A145" s="35">
        <v>1.1000000000000001</v>
      </c>
      <c r="B145" s="61" t="s">
        <v>83</v>
      </c>
      <c r="C145" s="57">
        <v>375.555617575795</v>
      </c>
      <c r="D145" s="58" t="s">
        <v>7</v>
      </c>
      <c r="E145" s="59"/>
      <c r="F145" s="39">
        <f t="shared" ref="F145:F151" si="8">+C145*E145</f>
        <v>0</v>
      </c>
      <c r="G145" s="60"/>
    </row>
    <row r="146" spans="1:7" s="1" customFormat="1" ht="22" customHeight="1">
      <c r="A146" s="62">
        <v>1.2</v>
      </c>
      <c r="B146" s="61" t="s">
        <v>84</v>
      </c>
      <c r="C146" s="63">
        <v>2.0031749575759696</v>
      </c>
      <c r="D146" s="58" t="s">
        <v>15</v>
      </c>
      <c r="E146" s="59"/>
      <c r="F146" s="39">
        <f t="shared" si="8"/>
        <v>0</v>
      </c>
      <c r="G146" s="60"/>
    </row>
    <row r="147" spans="1:7" s="1" customFormat="1" ht="22" customHeight="1">
      <c r="A147" s="64">
        <v>1.3</v>
      </c>
      <c r="B147" s="61" t="s">
        <v>85</v>
      </c>
      <c r="C147" s="57">
        <v>3638.1814191275498</v>
      </c>
      <c r="D147" s="58" t="s">
        <v>86</v>
      </c>
      <c r="E147" s="59"/>
      <c r="F147" s="39">
        <f t="shared" si="8"/>
        <v>0</v>
      </c>
      <c r="G147" s="60"/>
    </row>
    <row r="148" spans="1:7" s="1" customFormat="1" ht="22" customHeight="1">
      <c r="A148" s="65" t="s">
        <v>87</v>
      </c>
      <c r="B148" s="61" t="s">
        <v>88</v>
      </c>
      <c r="C148" s="57">
        <f>C145</f>
        <v>375.555617575795</v>
      </c>
      <c r="D148" s="58" t="s">
        <v>7</v>
      </c>
      <c r="E148" s="59"/>
      <c r="F148" s="39">
        <f t="shared" si="8"/>
        <v>0</v>
      </c>
      <c r="G148" s="60"/>
    </row>
    <row r="149" spans="1:7" s="1" customFormat="1" ht="22" customHeight="1">
      <c r="A149" s="35" t="s">
        <v>89</v>
      </c>
      <c r="B149" s="36" t="s">
        <v>90</v>
      </c>
      <c r="C149" s="37">
        <v>26.041274448487602</v>
      </c>
      <c r="D149" s="38" t="s">
        <v>25</v>
      </c>
      <c r="E149" s="19"/>
      <c r="F149" s="39">
        <f t="shared" si="8"/>
        <v>0</v>
      </c>
      <c r="G149" s="40"/>
    </row>
    <row r="150" spans="1:7" s="1" customFormat="1" ht="22" customHeight="1">
      <c r="A150" s="35" t="s">
        <v>91</v>
      </c>
      <c r="B150" s="36" t="s">
        <v>92</v>
      </c>
      <c r="C150" s="37">
        <f>C145</f>
        <v>375.555617575795</v>
      </c>
      <c r="D150" s="38" t="s">
        <v>7</v>
      </c>
      <c r="E150" s="19"/>
      <c r="F150" s="39">
        <f t="shared" si="8"/>
        <v>0</v>
      </c>
      <c r="G150" s="40"/>
    </row>
    <row r="151" spans="1:7" s="1" customFormat="1" ht="22" customHeight="1" thickBot="1">
      <c r="A151" s="66" t="s">
        <v>93</v>
      </c>
      <c r="B151" s="67" t="s">
        <v>94</v>
      </c>
      <c r="C151" s="68">
        <v>225</v>
      </c>
      <c r="D151" s="69" t="s">
        <v>95</v>
      </c>
      <c r="E151" s="70"/>
      <c r="F151" s="71">
        <f t="shared" si="8"/>
        <v>0</v>
      </c>
      <c r="G151" s="72">
        <f>SUM(F145:F151)</f>
        <v>0</v>
      </c>
    </row>
    <row r="152" spans="1:7" s="1" customFormat="1" ht="18" customHeight="1" thickTop="1">
      <c r="A152" s="73"/>
      <c r="B152" s="74"/>
      <c r="C152" s="75"/>
      <c r="D152" s="76"/>
      <c r="E152" s="77"/>
      <c r="F152" s="78"/>
      <c r="G152" s="79"/>
    </row>
    <row r="153" spans="1:7" s="1" customFormat="1" ht="22" customHeight="1">
      <c r="A153" s="55" t="s">
        <v>16</v>
      </c>
      <c r="B153" s="80" t="s">
        <v>96</v>
      </c>
      <c r="C153" s="37"/>
      <c r="D153" s="38"/>
      <c r="E153" s="19"/>
      <c r="F153" s="20"/>
      <c r="G153" s="40"/>
    </row>
    <row r="154" spans="1:7" s="1" customFormat="1" ht="22" customHeight="1">
      <c r="A154" s="35" t="s">
        <v>18</v>
      </c>
      <c r="B154" s="36" t="s">
        <v>97</v>
      </c>
      <c r="C154" s="37">
        <f>C145</f>
        <v>375.555617575795</v>
      </c>
      <c r="D154" s="38" t="s">
        <v>7</v>
      </c>
      <c r="E154" s="19"/>
      <c r="F154" s="20">
        <f>+C154*E154</f>
        <v>0</v>
      </c>
      <c r="G154" s="40"/>
    </row>
    <row r="155" spans="1:7" s="1" customFormat="1" ht="22" customHeight="1">
      <c r="A155" s="35" t="s">
        <v>21</v>
      </c>
      <c r="B155" s="36" t="s">
        <v>98</v>
      </c>
      <c r="C155" s="37">
        <v>7028.3471867400804</v>
      </c>
      <c r="D155" s="38" t="s">
        <v>99</v>
      </c>
      <c r="E155" s="19"/>
      <c r="F155" s="20">
        <f>+C155*E155</f>
        <v>0</v>
      </c>
      <c r="G155" s="40"/>
    </row>
    <row r="156" spans="1:7" s="1" customFormat="1" ht="22" customHeight="1">
      <c r="A156" s="35" t="s">
        <v>23</v>
      </c>
      <c r="B156" s="36" t="s">
        <v>100</v>
      </c>
      <c r="C156" s="37">
        <f>C155</f>
        <v>7028.3471867400804</v>
      </c>
      <c r="D156" s="38" t="s">
        <v>99</v>
      </c>
      <c r="E156" s="19"/>
      <c r="F156" s="20">
        <f>+C156*E156</f>
        <v>0</v>
      </c>
      <c r="G156" s="40"/>
    </row>
    <row r="157" spans="1:7" s="1" customFormat="1" ht="22" customHeight="1">
      <c r="A157" s="35" t="s">
        <v>26</v>
      </c>
      <c r="B157" s="36" t="s">
        <v>101</v>
      </c>
      <c r="C157" s="37">
        <f>C154</f>
        <v>375.555617575795</v>
      </c>
      <c r="D157" s="38" t="s">
        <v>7</v>
      </c>
      <c r="E157" s="19"/>
      <c r="F157" s="20">
        <f>+C157*E157</f>
        <v>0</v>
      </c>
      <c r="G157" s="40"/>
    </row>
    <row r="158" spans="1:7" s="1" customFormat="1" ht="22" customHeight="1">
      <c r="A158" s="35" t="s">
        <v>28</v>
      </c>
      <c r="B158" s="36" t="s">
        <v>102</v>
      </c>
      <c r="C158" s="37">
        <v>80</v>
      </c>
      <c r="D158" s="38" t="s">
        <v>95</v>
      </c>
      <c r="E158" s="19"/>
      <c r="F158" s="20">
        <f>+C158*E158</f>
        <v>0</v>
      </c>
      <c r="G158" s="40">
        <f>SUM(F154:F158)</f>
        <v>0</v>
      </c>
    </row>
    <row r="159" spans="1:7" s="1" customFormat="1" ht="18" customHeight="1" thickBot="1">
      <c r="A159" s="22"/>
      <c r="B159" s="23"/>
      <c r="C159" s="24"/>
      <c r="D159" s="25"/>
      <c r="E159" s="26"/>
      <c r="F159" s="27"/>
      <c r="G159" s="21"/>
    </row>
    <row r="160" spans="1:7" s="1" customFormat="1" ht="25" customHeight="1" thickTop="1" thickBot="1">
      <c r="A160" s="50"/>
      <c r="B160" s="30" t="s">
        <v>103</v>
      </c>
      <c r="C160" s="51"/>
      <c r="D160" s="52"/>
      <c r="E160" s="53"/>
      <c r="F160" s="53"/>
      <c r="G160" s="54">
        <f>SUM(F145:F158)</f>
        <v>0</v>
      </c>
    </row>
    <row r="161" spans="1:7" s="1" customFormat="1" ht="18" customHeight="1" thickTop="1">
      <c r="A161" s="22"/>
      <c r="B161" s="23"/>
      <c r="C161" s="24"/>
      <c r="D161" s="25"/>
      <c r="E161" s="26"/>
      <c r="F161" s="27"/>
      <c r="G161" s="21"/>
    </row>
    <row r="162" spans="1:7" s="1" customFormat="1" ht="25" customHeight="1">
      <c r="A162" s="22" t="s">
        <v>104</v>
      </c>
      <c r="B162" s="23" t="s">
        <v>105</v>
      </c>
      <c r="C162" s="17"/>
      <c r="D162" s="18"/>
      <c r="E162" s="19"/>
      <c r="F162" s="20"/>
      <c r="G162" s="21"/>
    </row>
    <row r="163" spans="1:7" s="1" customFormat="1" ht="18" customHeight="1">
      <c r="A163" s="81"/>
      <c r="B163" s="23"/>
      <c r="C163" s="24"/>
      <c r="D163" s="25"/>
      <c r="E163" s="26"/>
      <c r="F163" s="27"/>
      <c r="G163" s="21"/>
    </row>
    <row r="164" spans="1:7" s="1" customFormat="1" ht="22" customHeight="1">
      <c r="A164" s="81" t="s">
        <v>13</v>
      </c>
      <c r="B164" s="23" t="s">
        <v>106</v>
      </c>
      <c r="C164" s="24"/>
      <c r="D164" s="25"/>
      <c r="E164" s="26"/>
      <c r="F164" s="27"/>
      <c r="G164" s="21"/>
    </row>
    <row r="165" spans="1:7" s="1" customFormat="1" ht="22" customHeight="1">
      <c r="A165" s="82">
        <v>1.1000000000000001</v>
      </c>
      <c r="B165" s="16" t="s">
        <v>107</v>
      </c>
      <c r="C165" s="17">
        <v>1980.5</v>
      </c>
      <c r="D165" s="18" t="s">
        <v>20</v>
      </c>
      <c r="E165" s="19"/>
      <c r="F165" s="20">
        <f>C165*E165</f>
        <v>0</v>
      </c>
      <c r="G165" s="41"/>
    </row>
    <row r="166" spans="1:7" s="1" customFormat="1" ht="22" customHeight="1">
      <c r="A166" s="82">
        <v>1.2</v>
      </c>
      <c r="B166" s="16" t="s">
        <v>108</v>
      </c>
      <c r="C166" s="17">
        <v>1980.5</v>
      </c>
      <c r="D166" s="18" t="s">
        <v>20</v>
      </c>
      <c r="E166" s="19"/>
      <c r="F166" s="20">
        <f t="shared" ref="F166:F167" si="9">C166*E166</f>
        <v>0</v>
      </c>
      <c r="G166" s="41"/>
    </row>
    <row r="167" spans="1:7" s="1" customFormat="1" ht="22" customHeight="1">
      <c r="A167" s="82">
        <v>1.3</v>
      </c>
      <c r="B167" s="16" t="s">
        <v>109</v>
      </c>
      <c r="C167" s="17">
        <v>3961</v>
      </c>
      <c r="D167" s="18" t="s">
        <v>20</v>
      </c>
      <c r="E167" s="19"/>
      <c r="F167" s="20">
        <f t="shared" si="9"/>
        <v>0</v>
      </c>
      <c r="G167" s="21">
        <f>SUM(F165:F167)</f>
        <v>0</v>
      </c>
    </row>
    <row r="168" spans="1:7" s="1" customFormat="1" ht="18" customHeight="1">
      <c r="A168" s="81"/>
      <c r="B168" s="23"/>
      <c r="C168" s="24"/>
      <c r="D168" s="25"/>
      <c r="E168" s="26"/>
      <c r="F168" s="27"/>
      <c r="G168" s="21"/>
    </row>
    <row r="169" spans="1:7" s="1" customFormat="1" ht="22" customHeight="1">
      <c r="A169" s="83">
        <v>2</v>
      </c>
      <c r="B169" s="23" t="s">
        <v>110</v>
      </c>
      <c r="C169" s="24"/>
      <c r="D169" s="25"/>
      <c r="E169" s="26"/>
      <c r="F169" s="27"/>
      <c r="G169" s="21"/>
    </row>
    <row r="170" spans="1:7" s="1" customFormat="1" ht="22" customHeight="1">
      <c r="A170" s="82">
        <v>2.1</v>
      </c>
      <c r="B170" s="16" t="s">
        <v>111</v>
      </c>
      <c r="C170" s="17">
        <v>1980.5</v>
      </c>
      <c r="D170" s="18" t="s">
        <v>36</v>
      </c>
      <c r="E170" s="19"/>
      <c r="F170" s="20">
        <f>C170*E170</f>
        <v>0</v>
      </c>
      <c r="G170" s="21"/>
    </row>
    <row r="171" spans="1:7" s="1" customFormat="1" ht="22" customHeight="1">
      <c r="A171" s="82">
        <v>2.2000000000000002</v>
      </c>
      <c r="B171" s="16" t="s">
        <v>112</v>
      </c>
      <c r="C171" s="17">
        <v>1980.5</v>
      </c>
      <c r="D171" s="18" t="s">
        <v>36</v>
      </c>
      <c r="E171" s="19"/>
      <c r="F171" s="20">
        <f t="shared" ref="F171:F205" si="10">C171*E171</f>
        <v>0</v>
      </c>
      <c r="G171" s="21"/>
    </row>
    <row r="172" spans="1:7" s="1" customFormat="1" ht="22" customHeight="1">
      <c r="A172" s="82">
        <v>2.2999999999999998</v>
      </c>
      <c r="B172" s="16" t="s">
        <v>113</v>
      </c>
      <c r="C172" s="17">
        <v>3961</v>
      </c>
      <c r="D172" s="18" t="s">
        <v>36</v>
      </c>
      <c r="E172" s="19"/>
      <c r="F172" s="20">
        <f t="shared" si="10"/>
        <v>0</v>
      </c>
      <c r="G172" s="21">
        <f>SUM(F170:F172)</f>
        <v>0</v>
      </c>
    </row>
    <row r="173" spans="1:7" s="1" customFormat="1" ht="18" customHeight="1">
      <c r="A173" s="81"/>
      <c r="B173" s="23"/>
      <c r="C173" s="24"/>
      <c r="D173" s="25"/>
      <c r="E173" s="26"/>
      <c r="F173" s="20"/>
      <c r="G173" s="21"/>
    </row>
    <row r="174" spans="1:7" s="1" customFormat="1" ht="31.5" customHeight="1">
      <c r="A174" s="81">
        <v>3</v>
      </c>
      <c r="B174" s="23" t="s">
        <v>152</v>
      </c>
      <c r="C174" s="24">
        <v>4</v>
      </c>
      <c r="D174" s="25" t="s">
        <v>7</v>
      </c>
      <c r="E174" s="26"/>
      <c r="F174" s="20"/>
      <c r="G174" s="21"/>
    </row>
    <row r="175" spans="1:7" s="1" customFormat="1" ht="18" customHeight="1">
      <c r="A175" s="145">
        <v>3.01</v>
      </c>
      <c r="B175" s="144" t="s">
        <v>134</v>
      </c>
      <c r="C175" s="17">
        <v>48</v>
      </c>
      <c r="D175" s="18" t="s">
        <v>25</v>
      </c>
      <c r="E175" s="19"/>
      <c r="F175" s="20">
        <f t="shared" si="10"/>
        <v>0</v>
      </c>
      <c r="G175" s="21"/>
    </row>
    <row r="176" spans="1:7" s="1" customFormat="1" ht="18" customHeight="1">
      <c r="A176" s="145">
        <v>3.02</v>
      </c>
      <c r="B176" s="144" t="s">
        <v>136</v>
      </c>
      <c r="C176" s="17">
        <f>67.2*2</f>
        <v>134.4</v>
      </c>
      <c r="D176" s="18" t="s">
        <v>25</v>
      </c>
      <c r="E176" s="19"/>
      <c r="F176" s="20">
        <f t="shared" si="10"/>
        <v>0</v>
      </c>
      <c r="G176" s="21"/>
    </row>
    <row r="177" spans="1:7" s="1" customFormat="1" ht="33" customHeight="1">
      <c r="A177" s="145">
        <v>3.03</v>
      </c>
      <c r="B177" s="144" t="s">
        <v>153</v>
      </c>
      <c r="C177" s="17">
        <v>3.02</v>
      </c>
      <c r="D177" s="18" t="s">
        <v>25</v>
      </c>
      <c r="E177" s="19"/>
      <c r="F177" s="20"/>
      <c r="G177" s="21"/>
    </row>
    <row r="178" spans="1:7" s="1" customFormat="1" ht="32.25" customHeight="1">
      <c r="A178" s="145">
        <v>3.04</v>
      </c>
      <c r="B178" s="144" t="s">
        <v>154</v>
      </c>
      <c r="C178" s="17">
        <f>1.89*2</f>
        <v>3.78</v>
      </c>
      <c r="D178" s="18"/>
      <c r="E178" s="19"/>
      <c r="F178" s="20"/>
      <c r="G178" s="21"/>
    </row>
    <row r="179" spans="1:7" s="1" customFormat="1" ht="18" customHeight="1">
      <c r="A179" s="145">
        <v>3.05</v>
      </c>
      <c r="B179" s="144" t="s">
        <v>155</v>
      </c>
      <c r="C179" s="17">
        <f>68</f>
        <v>68</v>
      </c>
      <c r="D179" s="18" t="s">
        <v>20</v>
      </c>
      <c r="E179" s="19"/>
      <c r="F179" s="20">
        <f t="shared" si="10"/>
        <v>0</v>
      </c>
      <c r="G179" s="21"/>
    </row>
    <row r="180" spans="1:7" s="1" customFormat="1" ht="26.25" customHeight="1">
      <c r="A180" s="145">
        <v>3.06</v>
      </c>
      <c r="B180" s="144" t="s">
        <v>156</v>
      </c>
      <c r="C180" s="17">
        <f>68</f>
        <v>68</v>
      </c>
      <c r="D180" s="18" t="s">
        <v>20</v>
      </c>
      <c r="E180" s="19"/>
      <c r="F180" s="20">
        <f t="shared" si="10"/>
        <v>0</v>
      </c>
      <c r="G180" s="21"/>
    </row>
    <row r="181" spans="1:7" s="1" customFormat="1" ht="26.25" customHeight="1">
      <c r="A181" s="145">
        <v>3.07</v>
      </c>
      <c r="B181" s="144" t="s">
        <v>157</v>
      </c>
      <c r="C181" s="17">
        <v>40</v>
      </c>
      <c r="D181" s="18" t="s">
        <v>36</v>
      </c>
      <c r="E181" s="19"/>
      <c r="F181" s="20"/>
      <c r="G181" s="21"/>
    </row>
    <row r="182" spans="1:7" s="1" customFormat="1" ht="36.75" customHeight="1">
      <c r="A182" s="145">
        <v>3.08</v>
      </c>
      <c r="B182" s="144" t="s">
        <v>158</v>
      </c>
      <c r="C182" s="17">
        <v>4</v>
      </c>
      <c r="D182" s="18" t="s">
        <v>133</v>
      </c>
      <c r="E182" s="19"/>
      <c r="F182" s="20">
        <f t="shared" si="10"/>
        <v>0</v>
      </c>
      <c r="G182" s="21"/>
    </row>
    <row r="183" spans="1:7" s="1" customFormat="1" ht="65.25" customHeight="1">
      <c r="A183" s="145">
        <v>3.07</v>
      </c>
      <c r="B183" s="144" t="s">
        <v>159</v>
      </c>
      <c r="C183" s="17">
        <v>20</v>
      </c>
      <c r="D183" s="18" t="s">
        <v>56</v>
      </c>
      <c r="E183" s="19"/>
      <c r="F183" s="20">
        <f t="shared" si="10"/>
        <v>0</v>
      </c>
      <c r="G183" s="21"/>
    </row>
    <row r="184" spans="1:7" s="1" customFormat="1" ht="18" customHeight="1">
      <c r="A184" s="81"/>
      <c r="B184" s="23"/>
      <c r="C184" s="24"/>
      <c r="D184" s="25"/>
      <c r="E184" s="26"/>
      <c r="F184" s="20"/>
      <c r="G184" s="21"/>
    </row>
    <row r="185" spans="1:7" s="1" customFormat="1" ht="36.75" customHeight="1">
      <c r="A185" s="81">
        <v>4</v>
      </c>
      <c r="B185" s="143" t="s">
        <v>135</v>
      </c>
      <c r="C185" s="24">
        <v>4</v>
      </c>
      <c r="D185" s="25" t="s">
        <v>147</v>
      </c>
      <c r="E185" s="26"/>
      <c r="F185" s="20"/>
      <c r="G185" s="21"/>
    </row>
    <row r="186" spans="1:7" s="1" customFormat="1" ht="18" customHeight="1">
      <c r="A186" s="145">
        <v>4.01</v>
      </c>
      <c r="B186" s="144" t="s">
        <v>134</v>
      </c>
      <c r="C186" s="17">
        <v>2.72</v>
      </c>
      <c r="D186" s="18" t="s">
        <v>25</v>
      </c>
      <c r="E186" s="19"/>
      <c r="F186" s="20">
        <f t="shared" si="10"/>
        <v>0</v>
      </c>
      <c r="G186" s="21"/>
    </row>
    <row r="187" spans="1:7" s="1" customFormat="1" ht="18" customHeight="1">
      <c r="A187" s="145">
        <v>4.0199999999999996</v>
      </c>
      <c r="B187" s="144" t="s">
        <v>136</v>
      </c>
      <c r="C187" s="17">
        <v>3.52</v>
      </c>
      <c r="D187" s="18" t="s">
        <v>25</v>
      </c>
      <c r="E187" s="19"/>
      <c r="F187" s="20">
        <f t="shared" si="10"/>
        <v>0</v>
      </c>
      <c r="G187" s="21"/>
    </row>
    <row r="188" spans="1:7" s="1" customFormat="1" ht="18" customHeight="1">
      <c r="A188" s="145">
        <v>4.03</v>
      </c>
      <c r="B188" s="144" t="s">
        <v>137</v>
      </c>
      <c r="C188" s="17">
        <v>13.2</v>
      </c>
      <c r="D188" s="18" t="s">
        <v>20</v>
      </c>
      <c r="E188" s="19"/>
      <c r="F188" s="20">
        <f t="shared" si="10"/>
        <v>0</v>
      </c>
      <c r="G188" s="21"/>
    </row>
    <row r="189" spans="1:7" s="1" customFormat="1" ht="37.5" customHeight="1">
      <c r="A189" s="145">
        <v>4.04</v>
      </c>
      <c r="B189" s="144" t="s">
        <v>138</v>
      </c>
      <c r="C189" s="17">
        <v>0.64</v>
      </c>
      <c r="D189" s="18" t="s">
        <v>25</v>
      </c>
      <c r="E189" s="19"/>
      <c r="F189" s="20">
        <f t="shared" si="10"/>
        <v>0</v>
      </c>
      <c r="G189" s="21"/>
    </row>
    <row r="190" spans="1:7" s="1" customFormat="1" ht="18" customHeight="1">
      <c r="A190" s="145">
        <v>4.05</v>
      </c>
      <c r="B190" s="144" t="s">
        <v>139</v>
      </c>
      <c r="C190" s="17">
        <v>13.2</v>
      </c>
      <c r="D190" s="18" t="s">
        <v>20</v>
      </c>
      <c r="E190" s="19"/>
      <c r="F190" s="20">
        <f t="shared" si="10"/>
        <v>0</v>
      </c>
      <c r="G190" s="21"/>
    </row>
    <row r="191" spans="1:7" s="1" customFormat="1" ht="18" customHeight="1">
      <c r="A191" s="145">
        <v>4.0599999999999996</v>
      </c>
      <c r="B191" s="144" t="s">
        <v>140</v>
      </c>
      <c r="C191" s="17">
        <v>8</v>
      </c>
      <c r="D191" s="18" t="s">
        <v>133</v>
      </c>
      <c r="E191" s="19"/>
      <c r="F191" s="20">
        <f t="shared" si="10"/>
        <v>0</v>
      </c>
      <c r="G191" s="21"/>
    </row>
    <row r="192" spans="1:7" s="1" customFormat="1" ht="18" customHeight="1">
      <c r="A192" s="145">
        <v>4.07</v>
      </c>
      <c r="B192" s="144" t="s">
        <v>141</v>
      </c>
      <c r="C192" s="17">
        <v>0.04</v>
      </c>
      <c r="D192" s="18" t="s">
        <v>25</v>
      </c>
      <c r="E192" s="19"/>
      <c r="F192" s="20">
        <f t="shared" si="10"/>
        <v>0</v>
      </c>
      <c r="G192" s="21"/>
    </row>
    <row r="193" spans="1:7" s="1" customFormat="1" ht="18" customHeight="1">
      <c r="A193" s="145">
        <v>4.08</v>
      </c>
      <c r="B193" s="144" t="s">
        <v>142</v>
      </c>
      <c r="C193" s="17">
        <v>7.8</v>
      </c>
      <c r="D193" s="18" t="s">
        <v>36</v>
      </c>
      <c r="E193" s="19"/>
      <c r="F193" s="20">
        <f t="shared" si="10"/>
        <v>0</v>
      </c>
      <c r="G193" s="21"/>
    </row>
    <row r="194" spans="1:7" s="1" customFormat="1" ht="18" customHeight="1">
      <c r="A194" s="81"/>
      <c r="B194" s="23"/>
      <c r="C194" s="24"/>
      <c r="D194" s="25"/>
      <c r="E194" s="26"/>
      <c r="F194" s="20"/>
      <c r="G194" s="21"/>
    </row>
    <row r="195" spans="1:7" s="1" customFormat="1" ht="18" customHeight="1">
      <c r="A195" s="81"/>
      <c r="B195" s="23"/>
      <c r="C195" s="24"/>
      <c r="D195" s="25"/>
      <c r="E195" s="26"/>
      <c r="F195" s="20"/>
      <c r="G195" s="21"/>
    </row>
    <row r="196" spans="1:7" s="1" customFormat="1" ht="30" customHeight="1">
      <c r="A196" s="81">
        <v>5</v>
      </c>
      <c r="B196" s="143" t="s">
        <v>132</v>
      </c>
      <c r="C196" s="24"/>
      <c r="D196" s="25"/>
      <c r="E196" s="26"/>
      <c r="F196" s="20"/>
      <c r="G196" s="21"/>
    </row>
    <row r="197" spans="1:7" s="1" customFormat="1" ht="87.75" customHeight="1">
      <c r="A197" s="145">
        <v>501</v>
      </c>
      <c r="B197" s="144" t="s">
        <v>150</v>
      </c>
      <c r="C197" s="17">
        <v>10</v>
      </c>
      <c r="D197" s="18" t="s">
        <v>145</v>
      </c>
      <c r="E197" s="19"/>
      <c r="F197" s="20">
        <f t="shared" si="10"/>
        <v>0</v>
      </c>
      <c r="G197" s="21"/>
    </row>
    <row r="198" spans="1:7" s="1" customFormat="1" ht="63.75" customHeight="1">
      <c r="A198" s="145">
        <v>5.0199999999999996</v>
      </c>
      <c r="B198" s="144" t="s">
        <v>151</v>
      </c>
      <c r="C198" s="17">
        <v>4</v>
      </c>
      <c r="D198" s="18" t="s">
        <v>145</v>
      </c>
      <c r="E198" s="19"/>
      <c r="F198" s="20">
        <f t="shared" si="10"/>
        <v>0</v>
      </c>
      <c r="G198" s="21"/>
    </row>
    <row r="199" spans="1:7" s="1" customFormat="1" ht="101.25" customHeight="1">
      <c r="A199" s="145">
        <v>5.03</v>
      </c>
      <c r="B199" s="144" t="s">
        <v>143</v>
      </c>
      <c r="C199" s="17">
        <v>100</v>
      </c>
      <c r="D199" s="18" t="s">
        <v>146</v>
      </c>
      <c r="E199" s="19"/>
      <c r="F199" s="20">
        <f t="shared" si="10"/>
        <v>0</v>
      </c>
      <c r="G199" s="21"/>
    </row>
    <row r="200" spans="1:7" s="1" customFormat="1" ht="18" customHeight="1">
      <c r="A200" s="81"/>
      <c r="B200" s="23"/>
      <c r="C200" s="24"/>
      <c r="D200" s="25"/>
      <c r="E200" s="19"/>
      <c r="F200" s="20"/>
      <c r="G200" s="21"/>
    </row>
    <row r="201" spans="1:7" s="1" customFormat="1" ht="18" customHeight="1">
      <c r="A201" s="22" t="s">
        <v>148</v>
      </c>
      <c r="B201" s="23" t="s">
        <v>72</v>
      </c>
      <c r="C201" s="24"/>
      <c r="D201" s="25"/>
      <c r="E201" s="19"/>
      <c r="F201" s="20"/>
      <c r="G201" s="21"/>
    </row>
    <row r="202" spans="1:7" s="1" customFormat="1" ht="18" customHeight="1">
      <c r="A202" s="15" t="s">
        <v>149</v>
      </c>
      <c r="B202" s="16" t="s">
        <v>74</v>
      </c>
      <c r="C202" s="17">
        <v>30</v>
      </c>
      <c r="D202" s="18" t="s">
        <v>25</v>
      </c>
      <c r="E202" s="19"/>
      <c r="F202" s="20">
        <f t="shared" si="10"/>
        <v>0</v>
      </c>
      <c r="G202" s="21"/>
    </row>
    <row r="203" spans="1:7" s="1" customFormat="1" ht="36" customHeight="1">
      <c r="A203" s="145">
        <v>6.02</v>
      </c>
      <c r="B203" s="16" t="s">
        <v>163</v>
      </c>
      <c r="C203" s="17">
        <v>35</v>
      </c>
      <c r="D203" s="18" t="s">
        <v>36</v>
      </c>
      <c r="E203" s="19"/>
      <c r="F203" s="20">
        <f>E203*C203</f>
        <v>0</v>
      </c>
      <c r="G203" s="21"/>
    </row>
    <row r="204" spans="1:7" s="1" customFormat="1" ht="18" customHeight="1">
      <c r="A204" s="81"/>
      <c r="B204" s="23"/>
      <c r="C204" s="24"/>
      <c r="D204" s="25"/>
      <c r="E204" s="26"/>
      <c r="F204" s="20"/>
      <c r="G204" s="21"/>
    </row>
    <row r="205" spans="1:7" s="1" customFormat="1" ht="22" customHeight="1">
      <c r="A205" s="83">
        <v>7</v>
      </c>
      <c r="B205" s="23" t="s">
        <v>114</v>
      </c>
      <c r="C205" s="17">
        <v>6200</v>
      </c>
      <c r="D205" s="18" t="s">
        <v>36</v>
      </c>
      <c r="E205" s="19"/>
      <c r="F205" s="20">
        <f t="shared" si="10"/>
        <v>0</v>
      </c>
      <c r="G205" s="21">
        <f>SUM(F205)</f>
        <v>0</v>
      </c>
    </row>
    <row r="206" spans="1:7" s="1" customFormat="1" ht="18" customHeight="1" thickBot="1">
      <c r="A206" s="22"/>
      <c r="B206" s="23"/>
      <c r="C206" s="24"/>
      <c r="D206" s="25"/>
      <c r="E206" s="26"/>
      <c r="F206" s="27"/>
      <c r="G206" s="21"/>
    </row>
    <row r="207" spans="1:7" s="1" customFormat="1" ht="25" customHeight="1" thickTop="1" thickBot="1">
      <c r="A207" s="50"/>
      <c r="B207" s="30" t="s">
        <v>115</v>
      </c>
      <c r="C207" s="51"/>
      <c r="D207" s="52"/>
      <c r="E207" s="53"/>
      <c r="F207" s="53"/>
      <c r="G207" s="54">
        <f>SUM(F165:F205)</f>
        <v>0</v>
      </c>
    </row>
    <row r="208" spans="1:7" s="1" customFormat="1" ht="18" customHeight="1" thickTop="1" thickBot="1">
      <c r="A208" s="22"/>
      <c r="B208" s="23"/>
      <c r="C208" s="24"/>
      <c r="D208" s="25"/>
      <c r="E208" s="26"/>
      <c r="F208" s="27"/>
      <c r="G208" s="21"/>
    </row>
    <row r="209" spans="1:7" s="1" customFormat="1" ht="25" customHeight="1" thickTop="1" thickBot="1">
      <c r="A209" s="84"/>
      <c r="B209" s="85" t="s">
        <v>116</v>
      </c>
      <c r="C209" s="86"/>
      <c r="D209" s="87"/>
      <c r="E209" s="88"/>
      <c r="F209" s="88"/>
      <c r="G209" s="89">
        <f>G207+G160+G140+G111+G58+G35</f>
        <v>0</v>
      </c>
    </row>
    <row r="210" spans="1:7" s="1" customFormat="1" ht="25" customHeight="1" thickTop="1" thickBot="1">
      <c r="A210" s="90"/>
      <c r="B210" s="91" t="s">
        <v>116</v>
      </c>
      <c r="C210" s="92"/>
      <c r="D210" s="93"/>
      <c r="E210" s="94"/>
      <c r="F210" s="94"/>
      <c r="G210" s="95">
        <f>SUM(F11:F205)</f>
        <v>0</v>
      </c>
    </row>
    <row r="211" spans="1:7" s="1" customFormat="1" ht="18" customHeight="1" thickTop="1">
      <c r="A211" s="96"/>
      <c r="B211" s="97"/>
      <c r="C211" s="98"/>
      <c r="D211" s="99"/>
      <c r="E211" s="99"/>
      <c r="F211" s="99"/>
      <c r="G211" s="100"/>
    </row>
    <row r="212" spans="1:7" s="1" customFormat="1" ht="18" customHeight="1">
      <c r="A212" s="101"/>
      <c r="B212" s="102" t="s">
        <v>117</v>
      </c>
      <c r="C212" s="103"/>
      <c r="D212" s="104">
        <v>0.1</v>
      </c>
      <c r="E212" s="105"/>
      <c r="F212" s="105">
        <f>D212*G209</f>
        <v>0</v>
      </c>
      <c r="G212" s="106"/>
    </row>
    <row r="213" spans="1:7" s="1" customFormat="1" ht="18" customHeight="1">
      <c r="A213" s="101"/>
      <c r="B213" s="102" t="s">
        <v>118</v>
      </c>
      <c r="C213" s="103"/>
      <c r="D213" s="104">
        <v>2.5000000000000001E-2</v>
      </c>
      <c r="E213" s="105"/>
      <c r="F213" s="105">
        <f>D213*G209</f>
        <v>0</v>
      </c>
      <c r="G213" s="106"/>
    </row>
    <row r="214" spans="1:7" s="1" customFormat="1" ht="18" customHeight="1">
      <c r="A214" s="101"/>
      <c r="B214" s="102" t="s">
        <v>119</v>
      </c>
      <c r="C214" s="103"/>
      <c r="D214" s="104">
        <v>5.3499999999999999E-2</v>
      </c>
      <c r="E214" s="105"/>
      <c r="F214" s="105">
        <f>D214*G209</f>
        <v>0</v>
      </c>
      <c r="G214" s="106"/>
    </row>
    <row r="215" spans="1:7" s="1" customFormat="1" ht="18" customHeight="1">
      <c r="A215" s="101"/>
      <c r="B215" s="102" t="s">
        <v>120</v>
      </c>
      <c r="C215" s="103"/>
      <c r="D215" s="104">
        <v>0.02</v>
      </c>
      <c r="E215" s="105"/>
      <c r="F215" s="105">
        <f>D215*G209</f>
        <v>0</v>
      </c>
      <c r="G215" s="106"/>
    </row>
    <row r="216" spans="1:7" s="1" customFormat="1" ht="18" customHeight="1">
      <c r="A216" s="101"/>
      <c r="B216" s="102" t="s">
        <v>121</v>
      </c>
      <c r="C216" s="103"/>
      <c r="D216" s="104">
        <v>0.01</v>
      </c>
      <c r="E216" s="105"/>
      <c r="F216" s="105">
        <f>D216*G209</f>
        <v>0</v>
      </c>
      <c r="G216" s="106"/>
    </row>
    <row r="217" spans="1:7" s="1" customFormat="1" ht="18" customHeight="1">
      <c r="A217" s="101"/>
      <c r="B217" s="102" t="s">
        <v>122</v>
      </c>
      <c r="C217" s="103"/>
      <c r="D217" s="104">
        <v>0.05</v>
      </c>
      <c r="E217" s="105"/>
      <c r="F217" s="105">
        <f>D217*G209</f>
        <v>0</v>
      </c>
      <c r="G217" s="106"/>
    </row>
    <row r="218" spans="1:7" s="1" customFormat="1" ht="18" customHeight="1" thickBot="1">
      <c r="A218" s="101"/>
      <c r="B218" s="102"/>
      <c r="C218" s="103"/>
      <c r="D218" s="107"/>
      <c r="E218" s="105"/>
      <c r="F218" s="105"/>
      <c r="G218" s="108"/>
    </row>
    <row r="219" spans="1:7" s="1" customFormat="1" ht="25" customHeight="1" thickTop="1" thickBot="1">
      <c r="A219" s="109"/>
      <c r="B219" s="85" t="s">
        <v>123</v>
      </c>
      <c r="C219" s="110"/>
      <c r="D219" s="111"/>
      <c r="E219" s="112"/>
      <c r="F219" s="112"/>
      <c r="G219" s="89">
        <f>SUM(F212:F217)</f>
        <v>0</v>
      </c>
    </row>
    <row r="220" spans="1:7" s="1" customFormat="1" ht="18" customHeight="1" thickTop="1" thickBot="1">
      <c r="A220" s="113"/>
      <c r="B220" s="114"/>
      <c r="C220" s="115"/>
      <c r="D220" s="116"/>
      <c r="E220" s="117"/>
      <c r="F220" s="117"/>
      <c r="G220" s="118"/>
    </row>
    <row r="221" spans="1:7" s="1" customFormat="1" ht="25" customHeight="1" thickTop="1" thickBot="1">
      <c r="A221" s="109"/>
      <c r="B221" s="85" t="s">
        <v>124</v>
      </c>
      <c r="C221" s="110"/>
      <c r="D221" s="111"/>
      <c r="E221" s="112"/>
      <c r="F221" s="112"/>
      <c r="G221" s="89">
        <f>+G219+G209</f>
        <v>0</v>
      </c>
    </row>
    <row r="222" spans="1:7" s="119" customFormat="1" ht="18" customHeight="1" thickTop="1" thickBot="1">
      <c r="A222" s="113"/>
      <c r="B222" s="114"/>
      <c r="C222" s="115"/>
      <c r="D222" s="116"/>
      <c r="E222" s="117"/>
      <c r="F222" s="117"/>
      <c r="G222" s="118"/>
    </row>
    <row r="223" spans="1:7" s="1" customFormat="1" ht="25" customHeight="1" thickTop="1" thickBot="1">
      <c r="A223" s="120"/>
      <c r="B223" s="85" t="s">
        <v>125</v>
      </c>
      <c r="C223" s="121"/>
      <c r="D223" s="122">
        <v>0.03</v>
      </c>
      <c r="E223" s="123"/>
      <c r="F223" s="123"/>
      <c r="G223" s="89">
        <f>+G219*D223</f>
        <v>0</v>
      </c>
    </row>
    <row r="224" spans="1:7" s="1" customFormat="1" ht="18" customHeight="1" thickTop="1" thickBot="1">
      <c r="A224" s="113"/>
      <c r="B224" s="114"/>
      <c r="C224" s="115"/>
      <c r="D224" s="116"/>
      <c r="E224" s="117"/>
      <c r="F224" s="117"/>
      <c r="G224" s="118"/>
    </row>
    <row r="225" spans="1:7" s="1" customFormat="1" ht="25" customHeight="1" thickTop="1" thickBot="1">
      <c r="A225" s="109"/>
      <c r="B225" s="85" t="s">
        <v>126</v>
      </c>
      <c r="C225" s="110"/>
      <c r="D225" s="93">
        <v>0.06</v>
      </c>
      <c r="E225" s="112"/>
      <c r="F225" s="112"/>
      <c r="G225" s="89">
        <f>D225*G209</f>
        <v>0</v>
      </c>
    </row>
    <row r="226" spans="1:7" s="1" customFormat="1" ht="18" customHeight="1" thickTop="1" thickBot="1">
      <c r="A226" s="124"/>
      <c r="B226" s="125"/>
      <c r="C226" s="126"/>
      <c r="D226" s="127"/>
      <c r="E226" s="128"/>
      <c r="F226" s="128"/>
      <c r="G226" s="129"/>
    </row>
    <row r="227" spans="1:7" s="1" customFormat="1" ht="25" customHeight="1" thickTop="1" thickBot="1">
      <c r="A227" s="90"/>
      <c r="B227" s="91" t="s">
        <v>127</v>
      </c>
      <c r="C227" s="92"/>
      <c r="D227" s="93">
        <v>1E-3</v>
      </c>
      <c r="E227" s="94"/>
      <c r="F227" s="94"/>
      <c r="G227" s="95">
        <f>D227*G209</f>
        <v>0</v>
      </c>
    </row>
    <row r="228" spans="1:7" s="1" customFormat="1" ht="18" customHeight="1" thickTop="1" thickBot="1">
      <c r="A228" s="113"/>
      <c r="B228" s="114"/>
      <c r="C228" s="115"/>
      <c r="D228" s="116"/>
      <c r="E228" s="117"/>
      <c r="F228" s="117"/>
      <c r="G228" s="118"/>
    </row>
    <row r="229" spans="1:7" s="1" customFormat="1" ht="25" customHeight="1" thickTop="1" thickBot="1">
      <c r="A229" s="109"/>
      <c r="B229" s="85" t="s">
        <v>128</v>
      </c>
      <c r="C229" s="110"/>
      <c r="D229" s="93">
        <v>0.05</v>
      </c>
      <c r="E229" s="112"/>
      <c r="F229" s="112"/>
      <c r="G229" s="89">
        <f>D229*G210</f>
        <v>0</v>
      </c>
    </row>
    <row r="230" spans="1:7" s="1" customFormat="1" ht="18" customHeight="1" thickTop="1" thickBot="1">
      <c r="A230" s="113"/>
      <c r="B230" s="114"/>
      <c r="C230" s="115"/>
      <c r="D230" s="117"/>
      <c r="E230" s="117"/>
      <c r="F230" s="117"/>
      <c r="G230" s="118"/>
    </row>
    <row r="231" spans="1:7" s="1" customFormat="1" ht="45" customHeight="1" thickTop="1" thickBot="1">
      <c r="A231" s="109"/>
      <c r="B231" s="130" t="s">
        <v>129</v>
      </c>
      <c r="C231" s="110"/>
      <c r="D231" s="93">
        <v>0.18</v>
      </c>
      <c r="E231" s="112"/>
      <c r="F231" s="112"/>
      <c r="G231" s="89">
        <f>D231*F212</f>
        <v>0</v>
      </c>
    </row>
    <row r="232" spans="1:7" s="1" customFormat="1" ht="18" customHeight="1" thickTop="1" thickBot="1">
      <c r="A232" s="113"/>
      <c r="B232" s="114"/>
      <c r="C232" s="115"/>
      <c r="D232" s="117"/>
      <c r="E232" s="117"/>
      <c r="F232" s="117"/>
      <c r="G232" s="118"/>
    </row>
    <row r="233" spans="1:7" s="1" customFormat="1" ht="25" customHeight="1" thickTop="1" thickBot="1">
      <c r="A233" s="109"/>
      <c r="B233" s="85" t="s">
        <v>130</v>
      </c>
      <c r="C233" s="131">
        <v>1</v>
      </c>
      <c r="D233" s="93" t="s">
        <v>15</v>
      </c>
      <c r="E233" s="112"/>
      <c r="F233" s="112"/>
      <c r="G233" s="89"/>
    </row>
    <row r="234" spans="1:7" s="1" customFormat="1" ht="18" customHeight="1" thickTop="1" thickBot="1">
      <c r="A234" s="113"/>
      <c r="B234" s="114"/>
      <c r="C234" s="115"/>
      <c r="D234" s="117"/>
      <c r="E234" s="117"/>
      <c r="F234" s="117"/>
      <c r="G234" s="118"/>
    </row>
    <row r="235" spans="1:7" s="1" customFormat="1" ht="25" customHeight="1" thickTop="1" thickBot="1">
      <c r="A235" s="109"/>
      <c r="B235" s="85" t="s">
        <v>131</v>
      </c>
      <c r="C235" s="110"/>
      <c r="D235" s="112"/>
      <c r="E235" s="112"/>
      <c r="F235" s="112"/>
      <c r="G235" s="89">
        <f>G221+G223+G225+G227+G229+G231+G233</f>
        <v>0</v>
      </c>
    </row>
    <row r="236" spans="1:7" s="1" customFormat="1" ht="15" customHeight="1" thickTop="1">
      <c r="A236" s="132"/>
      <c r="B236" s="133"/>
      <c r="C236" s="134"/>
      <c r="D236" s="135"/>
      <c r="E236" s="135"/>
      <c r="F236" s="135"/>
      <c r="G236" s="135"/>
    </row>
    <row r="237" spans="1:7" s="1" customFormat="1" ht="15" customHeight="1">
      <c r="A237" s="132"/>
      <c r="B237" s="133"/>
      <c r="C237" s="134"/>
      <c r="D237" s="135"/>
      <c r="E237" s="135"/>
      <c r="F237" s="136"/>
      <c r="G237" s="135"/>
    </row>
    <row r="238" spans="1:7" ht="15" customHeight="1" thickBot="1">
      <c r="A238" s="137"/>
      <c r="B238" s="137"/>
      <c r="C238" s="137"/>
      <c r="D238" s="137"/>
      <c r="E238" s="138"/>
      <c r="F238" s="138"/>
      <c r="G238" s="138"/>
    </row>
    <row r="239" spans="1:7" ht="15" customHeight="1" thickTop="1" thickBot="1">
      <c r="A239" s="137"/>
      <c r="B239" s="137"/>
      <c r="C239" s="137"/>
      <c r="D239" s="137"/>
      <c r="E239" s="138"/>
      <c r="F239" s="138"/>
      <c r="G239" s="89"/>
    </row>
    <row r="240" spans="1:7" ht="15" customHeight="1" thickTop="1">
      <c r="A240" s="137"/>
      <c r="B240" s="137"/>
      <c r="C240" s="137"/>
      <c r="D240" s="137"/>
      <c r="E240" s="138"/>
      <c r="F240" s="138"/>
      <c r="G240" s="138"/>
    </row>
    <row r="241" spans="1:7" ht="15" customHeight="1">
      <c r="A241" s="137"/>
      <c r="B241" s="137"/>
      <c r="C241" s="137"/>
      <c r="D241" s="137"/>
      <c r="E241" s="138"/>
      <c r="F241" s="138"/>
      <c r="G241" s="138"/>
    </row>
    <row r="242" spans="1:7" ht="15" customHeight="1">
      <c r="A242" s="137"/>
      <c r="B242" s="137"/>
      <c r="C242" s="137"/>
      <c r="D242" s="137"/>
      <c r="E242" s="138"/>
      <c r="F242" s="138"/>
      <c r="G242" s="138"/>
    </row>
    <row r="243" spans="1:7" ht="15" customHeight="1">
      <c r="A243" s="137"/>
      <c r="B243" s="137"/>
      <c r="C243" s="137"/>
      <c r="D243" s="137"/>
      <c r="E243" s="138"/>
      <c r="F243" s="138"/>
      <c r="G243" s="138"/>
    </row>
    <row r="244" spans="1:7" ht="15" customHeight="1">
      <c r="A244" s="137"/>
      <c r="B244" s="137"/>
      <c r="C244" s="137"/>
      <c r="D244" s="137"/>
      <c r="E244" s="138"/>
      <c r="F244" s="138"/>
      <c r="G244" s="138"/>
    </row>
    <row r="245" spans="1:7" s="1" customFormat="1" ht="15" customHeight="1">
      <c r="A245" s="137"/>
      <c r="B245" s="137"/>
      <c r="C245" s="137"/>
      <c r="D245" s="137"/>
      <c r="E245" s="138"/>
      <c r="F245" s="138"/>
      <c r="G245" s="138"/>
    </row>
    <row r="246" spans="1:7" s="1" customFormat="1" ht="15" customHeight="1">
      <c r="A246" s="137"/>
      <c r="B246" s="137"/>
      <c r="C246" s="137"/>
      <c r="D246" s="137"/>
      <c r="E246" s="138"/>
      <c r="F246" s="138"/>
      <c r="G246" s="138"/>
    </row>
    <row r="247" spans="1:7" s="1" customFormat="1" ht="15" customHeight="1">
      <c r="A247" s="137"/>
      <c r="B247" s="137"/>
      <c r="C247" s="137"/>
      <c r="D247" s="137"/>
      <c r="E247" s="138"/>
      <c r="F247" s="138"/>
      <c r="G247" s="138"/>
    </row>
    <row r="248" spans="1:7" s="1" customFormat="1" ht="15" customHeight="1">
      <c r="A248" s="137"/>
      <c r="B248" s="137"/>
      <c r="C248" s="137"/>
      <c r="D248" s="137"/>
      <c r="E248" s="138"/>
      <c r="F248" s="138"/>
      <c r="G248" s="138"/>
    </row>
    <row r="249" spans="1:7" s="1" customFormat="1" ht="15" customHeight="1">
      <c r="A249" s="137"/>
      <c r="B249" s="137"/>
      <c r="C249" s="137"/>
      <c r="D249" s="137"/>
      <c r="E249" s="138"/>
      <c r="F249" s="138"/>
      <c r="G249" s="138"/>
    </row>
    <row r="250" spans="1:7" s="1" customFormat="1" ht="15" customHeight="1">
      <c r="A250" s="137"/>
      <c r="B250" s="137"/>
      <c r="C250" s="137"/>
      <c r="D250" s="137"/>
      <c r="E250" s="138"/>
      <c r="F250" s="138"/>
      <c r="G250" s="138"/>
    </row>
    <row r="251" spans="1:7" s="1" customFormat="1" ht="15" customHeight="1">
      <c r="A251" s="137"/>
      <c r="B251" s="137"/>
      <c r="C251" s="137"/>
      <c r="D251" s="137"/>
      <c r="E251" s="138"/>
      <c r="F251" s="138"/>
      <c r="G251" s="138"/>
    </row>
    <row r="252" spans="1:7" s="1" customFormat="1" ht="15" customHeight="1">
      <c r="A252" s="137"/>
      <c r="B252" s="137"/>
      <c r="C252" s="137"/>
      <c r="D252" s="137"/>
      <c r="E252" s="138"/>
      <c r="F252" s="138"/>
      <c r="G252" s="138"/>
    </row>
    <row r="253" spans="1:7" s="1" customFormat="1" ht="15" customHeight="1">
      <c r="A253" s="137"/>
      <c r="B253" s="137"/>
      <c r="C253" s="137"/>
      <c r="D253" s="137"/>
      <c r="E253" s="138"/>
      <c r="F253" s="138"/>
      <c r="G253" s="138"/>
    </row>
    <row r="254" spans="1:7" s="1" customFormat="1" ht="15" customHeight="1">
      <c r="A254" s="137"/>
      <c r="B254" s="137"/>
      <c r="C254" s="137"/>
      <c r="D254" s="137"/>
      <c r="E254" s="138"/>
      <c r="F254" s="138"/>
      <c r="G254" s="138"/>
    </row>
    <row r="255" spans="1:7" s="1" customFormat="1" ht="15" customHeight="1">
      <c r="A255" s="137"/>
      <c r="B255" s="137"/>
      <c r="C255" s="137"/>
      <c r="D255" s="137"/>
      <c r="E255" s="138"/>
      <c r="F255" s="138"/>
      <c r="G255" s="138"/>
    </row>
    <row r="256" spans="1:7" s="1" customFormat="1" ht="15" customHeight="1">
      <c r="A256" s="137"/>
      <c r="B256" s="137"/>
      <c r="C256" s="137"/>
      <c r="D256" s="137"/>
      <c r="E256" s="138"/>
      <c r="F256" s="138"/>
      <c r="G256" s="138"/>
    </row>
    <row r="257" spans="1:7" s="1" customFormat="1" ht="15" customHeight="1">
      <c r="A257" s="137"/>
      <c r="B257" s="137"/>
      <c r="C257" s="137"/>
      <c r="D257" s="137"/>
      <c r="E257" s="138"/>
      <c r="F257" s="138"/>
      <c r="G257" s="138"/>
    </row>
    <row r="258" spans="1:7" s="1" customFormat="1" ht="15" customHeight="1">
      <c r="A258" s="137"/>
      <c r="B258" s="137"/>
      <c r="C258" s="137"/>
      <c r="D258" s="137"/>
      <c r="E258" s="138"/>
      <c r="F258" s="138"/>
      <c r="G258" s="138"/>
    </row>
    <row r="259" spans="1:7" s="1" customFormat="1" ht="15" customHeight="1">
      <c r="A259" s="137"/>
      <c r="B259" s="137"/>
      <c r="C259" s="137"/>
      <c r="D259" s="137"/>
      <c r="E259" s="138"/>
      <c r="F259" s="138"/>
      <c r="G259" s="138"/>
    </row>
    <row r="260" spans="1:7" s="1" customFormat="1" ht="15" customHeight="1">
      <c r="A260" s="137"/>
      <c r="B260" s="137"/>
      <c r="C260" s="137"/>
      <c r="D260" s="137"/>
      <c r="E260" s="138"/>
      <c r="F260" s="138"/>
      <c r="G260" s="138"/>
    </row>
    <row r="261" spans="1:7" s="1" customFormat="1" ht="15" customHeight="1">
      <c r="A261" s="137"/>
      <c r="B261" s="137"/>
      <c r="C261" s="137"/>
      <c r="D261" s="137"/>
      <c r="E261" s="138"/>
      <c r="F261" s="138"/>
      <c r="G261" s="138"/>
    </row>
    <row r="262" spans="1:7" s="1" customFormat="1" ht="15" customHeight="1">
      <c r="A262" s="137"/>
      <c r="B262" s="137"/>
      <c r="C262" s="137"/>
      <c r="D262" s="137"/>
      <c r="E262" s="138"/>
      <c r="F262" s="138"/>
      <c r="G262" s="138"/>
    </row>
    <row r="263" spans="1:7" s="1" customFormat="1" ht="15" customHeight="1">
      <c r="A263" s="137"/>
      <c r="B263" s="137"/>
      <c r="C263" s="137"/>
      <c r="D263" s="137"/>
      <c r="E263" s="138"/>
      <c r="F263" s="138"/>
      <c r="G263" s="138"/>
    </row>
    <row r="264" spans="1:7" s="1" customFormat="1" ht="15" customHeight="1">
      <c r="A264" s="137"/>
      <c r="B264" s="137"/>
      <c r="C264" s="137"/>
      <c r="D264" s="137"/>
      <c r="E264" s="138"/>
      <c r="F264" s="138"/>
      <c r="G264" s="138"/>
    </row>
    <row r="265" spans="1:7" s="1" customFormat="1" ht="15" customHeight="1">
      <c r="A265" s="137"/>
      <c r="B265" s="137"/>
      <c r="C265" s="137"/>
      <c r="D265" s="137"/>
      <c r="E265" s="138"/>
      <c r="F265" s="138"/>
      <c r="G265" s="138"/>
    </row>
    <row r="266" spans="1:7" s="1" customFormat="1" ht="15" customHeight="1">
      <c r="A266" s="137"/>
      <c r="B266" s="137"/>
      <c r="C266" s="137"/>
      <c r="D266" s="137"/>
      <c r="E266" s="138"/>
      <c r="F266" s="138"/>
      <c r="G266" s="138"/>
    </row>
    <row r="267" spans="1:7" s="1" customFormat="1" ht="15" customHeight="1">
      <c r="A267" s="137"/>
      <c r="B267" s="137"/>
      <c r="C267" s="137"/>
      <c r="D267" s="137"/>
      <c r="E267" s="138"/>
      <c r="F267" s="138"/>
      <c r="G267" s="138"/>
    </row>
    <row r="268" spans="1:7" s="1" customFormat="1" ht="15" customHeight="1">
      <c r="A268" s="137"/>
      <c r="B268" s="137"/>
      <c r="C268" s="137"/>
      <c r="D268" s="137"/>
      <c r="E268" s="138"/>
      <c r="F268" s="138"/>
      <c r="G268" s="138"/>
    </row>
    <row r="269" spans="1:7" s="1" customFormat="1" ht="15" customHeight="1">
      <c r="A269" s="137"/>
      <c r="B269" s="137"/>
      <c r="C269" s="137"/>
      <c r="D269" s="137"/>
      <c r="E269" s="138"/>
      <c r="F269" s="138"/>
      <c r="G269" s="138"/>
    </row>
    <row r="270" spans="1:7" s="1" customFormat="1" ht="15" customHeight="1">
      <c r="A270" s="137"/>
      <c r="B270" s="137"/>
      <c r="C270" s="137"/>
      <c r="D270" s="137"/>
      <c r="E270" s="138"/>
      <c r="F270" s="138"/>
      <c r="G270" s="138"/>
    </row>
    <row r="271" spans="1:7" s="1" customFormat="1" ht="15" customHeight="1">
      <c r="A271" s="137"/>
      <c r="B271" s="137"/>
      <c r="C271" s="137"/>
      <c r="D271" s="137"/>
      <c r="E271" s="138"/>
      <c r="F271" s="138"/>
      <c r="G271" s="138"/>
    </row>
    <row r="272" spans="1:7" s="1" customFormat="1" ht="15" customHeight="1">
      <c r="A272" s="137"/>
      <c r="B272" s="137"/>
      <c r="C272" s="137"/>
      <c r="D272" s="137"/>
      <c r="E272" s="138"/>
      <c r="F272" s="138"/>
      <c r="G272" s="138"/>
    </row>
    <row r="273" spans="1:7" s="1" customFormat="1" ht="15" customHeight="1">
      <c r="A273" s="137"/>
      <c r="B273" s="137"/>
      <c r="C273" s="137"/>
      <c r="D273" s="137"/>
      <c r="E273" s="138"/>
      <c r="F273" s="138"/>
      <c r="G273" s="138"/>
    </row>
    <row r="274" spans="1:7" s="1" customFormat="1" ht="15" customHeight="1">
      <c r="A274" s="137"/>
      <c r="B274" s="137"/>
      <c r="C274" s="137"/>
      <c r="D274" s="137"/>
      <c r="E274" s="138"/>
      <c r="F274" s="138"/>
      <c r="G274" s="138"/>
    </row>
    <row r="275" spans="1:7" s="1" customFormat="1" ht="15" customHeight="1">
      <c r="A275" s="137"/>
      <c r="B275" s="137"/>
      <c r="C275" s="137"/>
      <c r="D275" s="137"/>
      <c r="E275" s="138"/>
      <c r="F275" s="138"/>
      <c r="G275" s="138"/>
    </row>
    <row r="276" spans="1:7" s="1" customFormat="1" ht="15" customHeight="1">
      <c r="A276" s="137"/>
      <c r="B276" s="137"/>
      <c r="C276" s="137"/>
      <c r="D276" s="137"/>
      <c r="E276" s="138"/>
      <c r="F276" s="138"/>
      <c r="G276" s="138"/>
    </row>
    <row r="277" spans="1:7" s="1" customFormat="1" ht="15" customHeight="1">
      <c r="A277" s="137"/>
      <c r="B277" s="137"/>
      <c r="C277" s="137"/>
      <c r="D277" s="137"/>
      <c r="E277" s="138"/>
      <c r="F277" s="138"/>
      <c r="G277" s="138"/>
    </row>
    <row r="278" spans="1:7" s="1" customFormat="1" ht="15" customHeight="1">
      <c r="A278" s="137"/>
      <c r="B278" s="137"/>
      <c r="C278" s="137"/>
      <c r="D278" s="137"/>
      <c r="E278" s="138"/>
      <c r="F278" s="138"/>
      <c r="G278" s="138"/>
    </row>
    <row r="279" spans="1:7" s="1" customFormat="1" ht="15" customHeight="1">
      <c r="A279" s="137"/>
      <c r="B279" s="137"/>
      <c r="C279" s="137"/>
      <c r="D279" s="137"/>
      <c r="E279" s="138"/>
      <c r="F279" s="138"/>
      <c r="G279" s="138"/>
    </row>
    <row r="280" spans="1:7" s="1" customFormat="1" ht="15" customHeight="1">
      <c r="A280" s="137"/>
      <c r="B280" s="137"/>
      <c r="C280" s="137"/>
      <c r="D280" s="137"/>
      <c r="E280" s="138"/>
      <c r="F280" s="138"/>
      <c r="G280" s="138"/>
    </row>
    <row r="281" spans="1:7" s="1" customFormat="1" ht="15" customHeight="1">
      <c r="A281" s="137"/>
      <c r="B281" s="137"/>
      <c r="C281" s="137"/>
      <c r="D281" s="137"/>
      <c r="E281" s="138"/>
      <c r="F281" s="138"/>
      <c r="G281" s="138"/>
    </row>
    <row r="282" spans="1:7" s="1" customFormat="1" ht="15" customHeight="1">
      <c r="A282" s="137"/>
      <c r="B282" s="137"/>
      <c r="C282" s="137"/>
      <c r="D282" s="137"/>
      <c r="E282" s="138"/>
      <c r="F282" s="138"/>
      <c r="G282" s="138"/>
    </row>
    <row r="283" spans="1:7" s="1" customFormat="1" ht="15" customHeight="1">
      <c r="A283" s="137"/>
      <c r="B283" s="137"/>
      <c r="C283" s="137"/>
      <c r="D283" s="137"/>
      <c r="E283" s="138"/>
      <c r="F283" s="138"/>
      <c r="G283" s="138"/>
    </row>
    <row r="284" spans="1:7" s="1" customFormat="1" ht="15" customHeight="1">
      <c r="A284" s="137"/>
      <c r="B284" s="137"/>
      <c r="C284" s="137"/>
      <c r="D284" s="137"/>
      <c r="E284" s="138"/>
      <c r="F284" s="138"/>
      <c r="G284" s="138"/>
    </row>
    <row r="285" spans="1:7" s="1" customFormat="1" ht="15" customHeight="1">
      <c r="A285" s="137"/>
      <c r="B285" s="137"/>
      <c r="C285" s="137"/>
      <c r="D285" s="137"/>
      <c r="E285" s="138"/>
      <c r="F285" s="138"/>
      <c r="G285" s="138"/>
    </row>
    <row r="286" spans="1:7" s="1" customFormat="1" ht="15" customHeight="1">
      <c r="A286" s="137"/>
      <c r="B286" s="137"/>
      <c r="C286" s="137"/>
      <c r="D286" s="137"/>
      <c r="E286" s="138"/>
      <c r="F286" s="138"/>
      <c r="G286" s="138"/>
    </row>
    <row r="287" spans="1:7" s="1" customFormat="1" ht="15" customHeight="1">
      <c r="A287" s="137"/>
      <c r="B287" s="137"/>
      <c r="C287" s="137"/>
      <c r="D287" s="137"/>
      <c r="E287" s="138"/>
      <c r="F287" s="138"/>
      <c r="G287" s="138"/>
    </row>
    <row r="288" spans="1:7" s="1" customFormat="1" ht="15" customHeight="1">
      <c r="A288" s="137"/>
      <c r="B288" s="137"/>
      <c r="C288" s="137"/>
      <c r="D288" s="137"/>
      <c r="E288" s="138"/>
      <c r="F288" s="138"/>
      <c r="G288" s="138"/>
    </row>
    <row r="289" spans="1:7" s="1" customFormat="1" ht="15" customHeight="1">
      <c r="A289" s="137"/>
      <c r="B289" s="137"/>
      <c r="C289" s="137"/>
      <c r="D289" s="137"/>
      <c r="E289" s="138"/>
      <c r="F289" s="138"/>
      <c r="G289" s="138"/>
    </row>
    <row r="290" spans="1:7" s="1" customFormat="1" ht="15" customHeight="1">
      <c r="A290" s="137"/>
      <c r="B290" s="137"/>
      <c r="C290" s="137"/>
      <c r="D290" s="137"/>
      <c r="E290" s="138"/>
      <c r="F290" s="138"/>
      <c r="G290" s="138"/>
    </row>
    <row r="291" spans="1:7" s="1" customFormat="1" ht="15" customHeight="1">
      <c r="A291" s="137"/>
      <c r="B291" s="137"/>
      <c r="C291" s="137"/>
      <c r="D291" s="137"/>
      <c r="E291" s="138"/>
      <c r="F291" s="138"/>
      <c r="G291" s="138"/>
    </row>
    <row r="292" spans="1:7" s="1" customFormat="1" ht="15" customHeight="1">
      <c r="A292" s="137"/>
      <c r="B292" s="137"/>
      <c r="C292" s="137"/>
      <c r="D292" s="137"/>
      <c r="E292" s="138"/>
      <c r="F292" s="138"/>
      <c r="G292" s="138"/>
    </row>
    <row r="293" spans="1:7" s="1" customFormat="1" ht="15" customHeight="1">
      <c r="A293" s="137"/>
      <c r="B293" s="137"/>
      <c r="C293" s="137"/>
      <c r="D293" s="137"/>
      <c r="E293" s="138"/>
      <c r="F293" s="138"/>
      <c r="G293" s="138"/>
    </row>
    <row r="294" spans="1:7" s="1" customFormat="1" ht="15" customHeight="1">
      <c r="A294" s="137"/>
      <c r="B294" s="137"/>
      <c r="C294" s="137"/>
      <c r="D294" s="137"/>
      <c r="E294" s="138"/>
      <c r="F294" s="138"/>
      <c r="G294" s="138"/>
    </row>
    <row r="295" spans="1:7" s="1" customFormat="1" ht="15" customHeight="1">
      <c r="A295" s="137"/>
      <c r="B295" s="137"/>
      <c r="C295" s="137"/>
      <c r="D295" s="137"/>
      <c r="E295" s="138"/>
      <c r="F295" s="138"/>
      <c r="G295" s="138"/>
    </row>
    <row r="296" spans="1:7" s="1" customFormat="1" ht="15" customHeight="1">
      <c r="A296" s="137"/>
      <c r="B296" s="137"/>
      <c r="C296" s="137"/>
      <c r="D296" s="137"/>
      <c r="E296" s="138"/>
      <c r="F296" s="138"/>
      <c r="G296" s="138"/>
    </row>
    <row r="297" spans="1:7" s="1" customFormat="1" ht="15" customHeight="1">
      <c r="A297" s="137"/>
      <c r="B297" s="137"/>
      <c r="C297" s="137"/>
      <c r="D297" s="137"/>
      <c r="E297" s="138"/>
      <c r="F297" s="138"/>
      <c r="G297" s="138"/>
    </row>
    <row r="298" spans="1:7" s="1" customFormat="1" ht="15" customHeight="1">
      <c r="A298" s="137"/>
      <c r="B298" s="137"/>
      <c r="C298" s="137"/>
      <c r="D298" s="137"/>
      <c r="E298" s="138"/>
      <c r="F298" s="138"/>
      <c r="G298" s="138"/>
    </row>
    <row r="299" spans="1:7" s="1" customFormat="1" ht="15" customHeight="1">
      <c r="A299" s="137"/>
      <c r="B299" s="137"/>
      <c r="C299" s="137"/>
      <c r="D299" s="137"/>
      <c r="E299" s="138"/>
      <c r="F299" s="138"/>
      <c r="G299" s="138"/>
    </row>
    <row r="300" spans="1:7" s="1" customFormat="1" ht="15" customHeight="1">
      <c r="A300" s="137"/>
      <c r="B300" s="137"/>
      <c r="C300" s="137"/>
      <c r="D300" s="137"/>
      <c r="E300" s="138"/>
      <c r="F300" s="138"/>
      <c r="G300" s="138"/>
    </row>
    <row r="301" spans="1:7" s="1" customFormat="1" ht="15" customHeight="1">
      <c r="A301" s="137"/>
      <c r="B301" s="137"/>
      <c r="C301" s="137"/>
      <c r="D301" s="137"/>
      <c r="E301" s="138"/>
      <c r="F301" s="138"/>
      <c r="G301" s="138"/>
    </row>
    <row r="302" spans="1:7" s="1" customFormat="1" ht="15" customHeight="1">
      <c r="A302" s="137"/>
      <c r="B302" s="137"/>
      <c r="C302" s="137"/>
      <c r="D302" s="137"/>
      <c r="E302" s="138"/>
      <c r="F302" s="138"/>
      <c r="G302" s="138"/>
    </row>
    <row r="303" spans="1:7" s="1" customFormat="1" ht="15" customHeight="1">
      <c r="A303" s="137"/>
      <c r="B303" s="137"/>
      <c r="C303" s="137"/>
      <c r="D303" s="137"/>
      <c r="E303" s="138"/>
      <c r="F303" s="138"/>
      <c r="G303" s="138"/>
    </row>
    <row r="304" spans="1:7" s="1" customFormat="1" ht="15" customHeight="1">
      <c r="A304" s="137"/>
      <c r="B304" s="137"/>
      <c r="C304" s="137"/>
      <c r="D304" s="137"/>
      <c r="E304" s="138"/>
      <c r="F304" s="138"/>
      <c r="G304" s="138"/>
    </row>
    <row r="305" spans="1:7" s="1" customFormat="1" ht="15" customHeight="1">
      <c r="A305" s="137"/>
      <c r="B305" s="137"/>
      <c r="C305" s="137"/>
      <c r="D305" s="137"/>
      <c r="E305" s="138"/>
      <c r="F305" s="138"/>
      <c r="G305" s="138"/>
    </row>
    <row r="306" spans="1:7" s="1" customFormat="1" ht="15" customHeight="1">
      <c r="A306" s="137"/>
      <c r="B306" s="137"/>
      <c r="C306" s="137"/>
      <c r="D306" s="137"/>
      <c r="E306" s="138"/>
      <c r="F306" s="138"/>
      <c r="G306" s="138"/>
    </row>
    <row r="307" spans="1:7" s="1" customFormat="1" ht="15" customHeight="1">
      <c r="A307" s="137"/>
      <c r="B307" s="137"/>
      <c r="C307" s="137"/>
      <c r="D307" s="137"/>
      <c r="E307" s="138"/>
      <c r="F307" s="138"/>
      <c r="G307" s="138"/>
    </row>
    <row r="308" spans="1:7" s="1" customFormat="1" ht="15" customHeight="1">
      <c r="A308" s="137"/>
      <c r="B308" s="137"/>
      <c r="C308" s="137"/>
      <c r="D308" s="137"/>
      <c r="E308" s="138"/>
      <c r="F308" s="138"/>
      <c r="G308" s="138"/>
    </row>
    <row r="309" spans="1:7" s="1" customFormat="1" ht="15" customHeight="1">
      <c r="A309" s="137"/>
      <c r="B309" s="137"/>
      <c r="C309" s="137"/>
      <c r="D309" s="137"/>
      <c r="E309" s="138"/>
      <c r="F309" s="138"/>
      <c r="G309" s="138"/>
    </row>
    <row r="310" spans="1:7" s="1" customFormat="1" ht="15" customHeight="1">
      <c r="A310" s="137"/>
      <c r="B310" s="137"/>
      <c r="C310" s="137"/>
      <c r="D310" s="137"/>
      <c r="E310" s="138"/>
      <c r="F310" s="138"/>
      <c r="G310" s="138"/>
    </row>
    <row r="311" spans="1:7" s="1" customFormat="1" ht="15" customHeight="1">
      <c r="A311" s="137"/>
      <c r="B311" s="137"/>
      <c r="C311" s="137"/>
      <c r="D311" s="137"/>
      <c r="E311" s="138"/>
      <c r="F311" s="138"/>
      <c r="G311" s="138"/>
    </row>
    <row r="312" spans="1:7" s="1" customFormat="1" ht="15" customHeight="1">
      <c r="A312" s="137"/>
      <c r="B312" s="137"/>
      <c r="C312" s="137"/>
      <c r="D312" s="137"/>
      <c r="E312" s="138"/>
      <c r="F312" s="138"/>
      <c r="G312" s="138"/>
    </row>
    <row r="313" spans="1:7" s="1" customFormat="1" ht="15" customHeight="1">
      <c r="A313" s="137"/>
      <c r="B313" s="137"/>
      <c r="C313" s="137"/>
      <c r="D313" s="137"/>
      <c r="E313" s="138"/>
      <c r="F313" s="138"/>
      <c r="G313" s="138"/>
    </row>
    <row r="314" spans="1:7" s="1" customFormat="1" ht="15" customHeight="1">
      <c r="A314" s="137"/>
      <c r="B314" s="137"/>
      <c r="C314" s="137"/>
      <c r="D314" s="137"/>
      <c r="E314" s="138"/>
      <c r="F314" s="138"/>
      <c r="G314" s="138"/>
    </row>
    <row r="315" spans="1:7" s="1" customFormat="1" ht="15" customHeight="1">
      <c r="A315" s="137"/>
      <c r="B315" s="137"/>
      <c r="C315" s="137"/>
      <c r="D315" s="137"/>
      <c r="E315" s="138"/>
      <c r="F315" s="138"/>
      <c r="G315" s="138"/>
    </row>
    <row r="316" spans="1:7" s="1" customFormat="1" ht="15" customHeight="1">
      <c r="A316" s="137"/>
      <c r="B316" s="137"/>
      <c r="C316" s="137"/>
      <c r="D316" s="137"/>
      <c r="E316" s="138"/>
      <c r="F316" s="138"/>
      <c r="G316" s="138"/>
    </row>
    <row r="317" spans="1:7" s="1" customFormat="1" ht="15" customHeight="1">
      <c r="A317" s="137"/>
      <c r="B317" s="137"/>
      <c r="C317" s="137"/>
      <c r="D317" s="137"/>
      <c r="E317" s="138"/>
      <c r="F317" s="138"/>
      <c r="G317" s="138"/>
    </row>
    <row r="318" spans="1:7" s="1" customFormat="1" ht="15" customHeight="1">
      <c r="A318" s="137"/>
      <c r="B318" s="137"/>
      <c r="C318" s="137"/>
      <c r="D318" s="137"/>
      <c r="E318" s="138"/>
      <c r="F318" s="138"/>
      <c r="G318" s="138"/>
    </row>
    <row r="319" spans="1:7" s="1" customFormat="1" ht="15" customHeight="1">
      <c r="A319" s="137"/>
      <c r="B319" s="137"/>
      <c r="C319" s="137"/>
      <c r="D319" s="137"/>
      <c r="E319" s="138"/>
      <c r="F319" s="138"/>
      <c r="G319" s="138"/>
    </row>
    <row r="320" spans="1:7" s="1" customFormat="1" ht="15" customHeight="1">
      <c r="A320" s="137"/>
      <c r="B320" s="137"/>
      <c r="C320" s="137"/>
      <c r="D320" s="137"/>
      <c r="E320" s="138"/>
      <c r="F320" s="138"/>
      <c r="G320" s="138"/>
    </row>
    <row r="321" spans="1:7" s="1" customFormat="1" ht="15" customHeight="1">
      <c r="A321" s="137"/>
      <c r="B321" s="137"/>
      <c r="C321" s="137"/>
      <c r="D321" s="137"/>
      <c r="E321" s="138"/>
      <c r="F321" s="138"/>
      <c r="G321" s="138"/>
    </row>
    <row r="322" spans="1:7" s="1" customFormat="1" ht="15" customHeight="1">
      <c r="A322" s="137"/>
      <c r="B322" s="137"/>
      <c r="C322" s="137"/>
      <c r="D322" s="137"/>
      <c r="E322" s="138"/>
      <c r="F322" s="138"/>
      <c r="G322" s="138"/>
    </row>
    <row r="323" spans="1:7" s="1" customFormat="1" ht="15" customHeight="1">
      <c r="A323" s="137"/>
      <c r="B323" s="137"/>
      <c r="C323" s="137"/>
      <c r="D323" s="137"/>
      <c r="E323" s="138"/>
      <c r="F323" s="138"/>
      <c r="G323" s="138"/>
    </row>
    <row r="324" spans="1:7" s="1" customFormat="1" ht="15" customHeight="1">
      <c r="A324" s="137"/>
      <c r="B324" s="137"/>
      <c r="C324" s="137"/>
      <c r="D324" s="137"/>
      <c r="E324" s="138"/>
      <c r="F324" s="138"/>
      <c r="G324" s="138"/>
    </row>
    <row r="325" spans="1:7" s="1" customFormat="1" ht="15" customHeight="1">
      <c r="A325" s="137"/>
      <c r="B325" s="137"/>
      <c r="C325" s="137"/>
      <c r="D325" s="137"/>
      <c r="E325" s="138"/>
      <c r="F325" s="138"/>
      <c r="G325" s="138"/>
    </row>
    <row r="326" spans="1:7" s="1" customFormat="1" ht="15" customHeight="1">
      <c r="A326" s="137"/>
      <c r="B326" s="137"/>
      <c r="C326" s="137"/>
      <c r="D326" s="137"/>
      <c r="E326" s="138"/>
      <c r="F326" s="138"/>
      <c r="G326" s="138"/>
    </row>
    <row r="327" spans="1:7" s="1" customFormat="1" ht="15" customHeight="1">
      <c r="A327" s="137"/>
      <c r="B327" s="137"/>
      <c r="C327" s="137"/>
      <c r="D327" s="137"/>
      <c r="E327" s="138"/>
      <c r="F327" s="138"/>
      <c r="G327" s="138"/>
    </row>
    <row r="328" spans="1:7" s="1" customFormat="1" ht="15" customHeight="1">
      <c r="A328" s="137"/>
      <c r="B328" s="137"/>
      <c r="C328" s="137"/>
      <c r="D328" s="137"/>
      <c r="E328" s="138"/>
      <c r="F328" s="138"/>
      <c r="G328" s="138"/>
    </row>
    <row r="329" spans="1:7" s="1" customFormat="1" ht="15" customHeight="1">
      <c r="A329" s="137"/>
      <c r="B329" s="137"/>
      <c r="C329" s="137"/>
      <c r="D329" s="137"/>
      <c r="E329" s="138"/>
      <c r="F329" s="138"/>
      <c r="G329" s="138"/>
    </row>
    <row r="330" spans="1:7" s="1" customFormat="1" ht="15" customHeight="1">
      <c r="A330" s="137"/>
      <c r="B330" s="137"/>
      <c r="C330" s="137"/>
      <c r="D330" s="137"/>
      <c r="E330" s="138"/>
      <c r="F330" s="138"/>
      <c r="G330" s="138"/>
    </row>
    <row r="331" spans="1:7" s="1" customFormat="1" ht="15" customHeight="1">
      <c r="A331" s="137"/>
      <c r="B331" s="137"/>
      <c r="C331" s="137"/>
      <c r="D331" s="137"/>
      <c r="E331" s="138"/>
      <c r="F331" s="138"/>
      <c r="G331" s="138"/>
    </row>
    <row r="332" spans="1:7" s="1" customFormat="1" ht="15" customHeight="1">
      <c r="A332" s="137"/>
      <c r="B332" s="137"/>
      <c r="C332" s="137"/>
      <c r="D332" s="137"/>
      <c r="E332" s="138"/>
      <c r="F332" s="138"/>
      <c r="G332" s="138"/>
    </row>
    <row r="333" spans="1:7" s="1" customFormat="1" ht="15" customHeight="1">
      <c r="A333" s="137"/>
      <c r="B333" s="137"/>
      <c r="C333" s="137"/>
      <c r="D333" s="137"/>
      <c r="E333" s="138"/>
      <c r="F333" s="138"/>
      <c r="G333" s="138"/>
    </row>
    <row r="334" spans="1:7" s="1" customFormat="1" ht="15" customHeight="1">
      <c r="A334" s="137"/>
      <c r="B334" s="137"/>
      <c r="C334" s="137"/>
      <c r="D334" s="137"/>
      <c r="E334" s="138"/>
      <c r="F334" s="138"/>
      <c r="G334" s="138"/>
    </row>
  </sheetData>
  <mergeCells count="4">
    <mergeCell ref="A1:G1"/>
    <mergeCell ref="A2:G2"/>
    <mergeCell ref="A3:G3"/>
    <mergeCell ref="A6:G6"/>
  </mergeCells>
  <pageMargins left="0.7" right="0.7" top="0.75" bottom="0.75" header="0.3" footer="0.3"/>
  <pageSetup paperSize="9" scale="58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Cecile Montero</dc:creator>
  <cp:lastModifiedBy>Cecile Montero</cp:lastModifiedBy>
  <dcterms:created xsi:type="dcterms:W3CDTF">2023-12-06T21:03:53Z</dcterms:created>
  <dcterms:modified xsi:type="dcterms:W3CDTF">2024-02-28T16:47:09Z</dcterms:modified>
</cp:coreProperties>
</file>