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sergio.polanco\Documents\CAASD 2023\fisico financiero\"/>
    </mc:Choice>
  </mc:AlternateContent>
  <xr:revisionPtr revIDLastSave="0" documentId="13_ncr:1_{928CA0F8-6602-444A-8D37-D1B845F28127}" xr6:coauthVersionLast="47" xr6:coauthVersionMax="47" xr10:uidLastSave="{00000000-0000-0000-0000-000000000000}"/>
  <bookViews>
    <workbookView xWindow="-120" yWindow="-120" windowWidth="29040" windowHeight="18240" activeTab="4"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 name="Hoja1" sheetId="10" r:id="rId8"/>
  </sheets>
  <externalReferences>
    <externalReference r:id="rId9"/>
    <externalReference r:id="rId10"/>
    <externalReference r:id="rId11"/>
  </externalReferences>
  <definedNames>
    <definedName name="_xlnm.Print_Area" localSheetId="0">Portada!$A$1:$M$45</definedName>
    <definedName name="_xlnm.Print_Area" localSheetId="2">'Programa 11'!$A$1:$J$53</definedName>
    <definedName name="_xlnm.Print_Area" localSheetId="4">'Programa 12'!$A$1:$J$57</definedName>
    <definedName name="_xlnm.Print_Area" localSheetId="6">'Programa 13'!$A$1:$J$53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0" i="2" l="1"/>
  <c r="J29" i="2"/>
  <c r="J29" i="1"/>
  <c r="K32" i="3" a="1"/>
  <c r="K32" i="3" s="1"/>
  <c r="K31" i="3" a="1"/>
  <c r="K31" i="3" s="1"/>
  <c r="L31" i="3"/>
  <c r="L30" i="2"/>
  <c r="L29" i="2"/>
  <c r="M33" i="2"/>
  <c r="E29" i="2" l="1"/>
  <c r="I29" i="2" s="1"/>
  <c r="E30" i="2"/>
  <c r="E30" i="1"/>
  <c r="E29" i="1"/>
  <c r="H29" i="1"/>
  <c r="K29" i="1" s="1"/>
  <c r="K31" i="1"/>
  <c r="C25" i="2"/>
  <c r="K30" i="1"/>
  <c r="K29" i="3"/>
  <c r="K33" i="3" l="1" a="1"/>
  <c r="K33" i="3" s="1"/>
  <c r="O31" i="2"/>
  <c r="N31" i="2"/>
  <c r="M31" i="2"/>
  <c r="P31" i="2" l="1"/>
  <c r="J29" i="3"/>
  <c r="I29" i="3"/>
  <c r="C25" i="1"/>
  <c r="C25" i="3" a="1"/>
  <c r="C25" i="3" s="1"/>
  <c r="K30" i="3" l="1" a="1"/>
  <c r="K30" i="3" s="1"/>
  <c r="I25" i="3" l="1"/>
  <c r="I25" i="1" l="1"/>
  <c r="I29" i="1" l="1"/>
  <c r="B43" i="3"/>
  <c r="B41" i="3"/>
  <c r="B42" i="3"/>
  <c r="B47" i="2"/>
  <c r="B45" i="1"/>
  <c r="B44" i="1"/>
  <c r="B43" i="1"/>
  <c r="D3" i="2" l="1"/>
  <c r="I31" i="1"/>
  <c r="J31" i="1"/>
  <c r="I30" i="1"/>
  <c r="J30" i="1"/>
  <c r="I30" i="2" l="1"/>
  <c r="A25" i="2"/>
  <c r="B45" i="2" s="1"/>
  <c r="I25" i="2" l="1"/>
  <c r="B46" i="2"/>
  <c r="C16" i="3"/>
  <c r="C15" i="3"/>
  <c r="C14" i="3"/>
  <c r="C16" i="2"/>
  <c r="C15" i="2"/>
  <c r="C14" i="2"/>
  <c r="C16" i="1" l="1"/>
  <c r="C15" i="1"/>
  <c r="C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tc={9239CDFF-D7D2-4E89-AA97-5EF4BB96C4CE}</author>
  </authors>
  <commentList>
    <comment ref="G29" authorId="0" shapeId="0" xr:uid="{9239CDFF-D7D2-4E89-AA97-5EF4BB96C4CE}">
      <text>
        <t>[Comentario encadenado]
Su versión de Excel le permite leer este comentario encadenado; sin embargo, las ediciones que se apliquen se quitarán si el archivo se abre en una versión más reciente de Excel. Más información: https://go.microsoft.com/fwlink/?linkid=870924
Comentario:
    Según informe estadísticos al mes de septiembre la incorporación de clientes fue de 417,518 a diferencia del informe octubre diciembre donde solo se registraron 409,657 esto daría una disminución de 4,067 al cierre del año</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<sst xmlns="http://schemas.openxmlformats.org/spreadsheetml/2006/main" count="273" uniqueCount="127">
  <si>
    <t>Código</t>
  </si>
  <si>
    <t>Documento Relacionado</t>
  </si>
  <si>
    <t>Fecha Versión</t>
  </si>
  <si>
    <t>Versión</t>
  </si>
  <si>
    <t>DEC-FOR013</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</si>
  <si>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</si>
  <si>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</si>
  <si>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</si>
  <si>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</si>
  <si>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</si>
  <si>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</si>
  <si>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</si>
  <si>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</si>
  <si>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</si>
  <si>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</si>
  <si>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</si>
  <si>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</si>
  <si>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</si>
  <si>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</si>
  <si>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</si>
  <si>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</si>
  <si>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</si>
  <si>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</si>
  <si>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</si>
  <si>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</si>
  <si>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</si>
  <si>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</si>
  <si>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</si>
  <si>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</si>
  <si>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</si>
  <si>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</si>
  <si>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</si>
  <si>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</si>
  <si>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</si>
  <si>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</si>
  <si>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</si>
  <si>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</si>
  <si>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</si>
  <si>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</si>
  <si>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</si>
  <si>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</si>
  <si>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</si>
  <si>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</si>
  <si>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</si>
  <si>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</si>
  <si>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</si>
  <si>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</si>
  <si>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 xml:space="preserve"> Presupuesto Anual</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</si>
  <si>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</si>
  <si>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</si>
  <si>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</si>
  <si>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</si>
  <si>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</si>
  <si>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</si>
  <si>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</si>
  <si>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</si>
  <si>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</si>
  <si>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Administración Comercial</t>
  </si>
  <si>
    <t xml:space="preserve">El producto consiste en llevar el agua potable hacías las viviendas dentro de la zona de jurisdicción de la CAASD a través de las redes de distribución </t>
  </si>
  <si>
    <t>Residentes  de los sectores bajo jurisdicción de la CAASD con servicio de recolección de agua residual a través de la red de alcantarillado</t>
  </si>
  <si>
    <t>m3 agua residuales recolectadas</t>
  </si>
  <si>
    <t>Residentes  de los sectores bajo jurisdicción de la CAASD con servicio de aguas residuales tratadas y vertidas al medio ambiente conforme a los parámetros establecidos por las normas</t>
  </si>
  <si>
    <t>m3 agua residuales tratadas</t>
  </si>
  <si>
    <t>El producto consiste en recolectar las aguas residuales que se generan en las viviendas, para transportarlas de forma segura hacia las estaciones de tratamiento o disposición final de dichas aguas.</t>
  </si>
  <si>
    <t>El producto consiste en eliminar los contaminantes presentes en las aguas residuales recolectadas y disponerla de manera adecuada y segura en el medio ambiente</t>
  </si>
  <si>
    <t>Clientes atendidos</t>
  </si>
  <si>
    <t>El producto consiste en atender las solicitudes de servicios comerciales de todos los ciudadanos clientes que se acerquen a la institución dentro de los tiempos limites establecidos para cada tipo de servicio</t>
  </si>
  <si>
    <t>Incrementada la cobertura de agua potable en zonas urbanas y rurales</t>
  </si>
  <si>
    <t>Incrementada la proporción de aguas residuales tratadas</t>
  </si>
  <si>
    <t>Dirección de Planificación y Desarrollo Institucional</t>
  </si>
  <si>
    <t>PROGRAMA 11</t>
  </si>
  <si>
    <t>PROGRAMA 12</t>
  </si>
  <si>
    <t>PROGRAMA 13</t>
  </si>
  <si>
    <t>7694-Residentes  de los sectores bajo jurisdicción de la CAASD con servicio de recolección de agua residual a través de la red de alcantarillado</t>
  </si>
  <si>
    <t>7695-Residentes  de los sectores bajo jurisdicción de la CAASD con servicio de aguas residuales tratadas y vertidas al medio ambiente conforme a los parámetros establecidos por las normas</t>
  </si>
  <si>
    <t>7696-Residentes  de los sectores bajo jurisdicción de la CAASD con atención a las solicitudes de servicios comerciales, reclamos y denuncias.</t>
  </si>
  <si>
    <r>
      <t>12-05:</t>
    </r>
    <r>
      <rPr>
        <sz val="11"/>
        <color theme="1"/>
        <rFont val="Calibri"/>
        <family val="2"/>
        <scheme val="minor"/>
      </rPr>
      <t xml:space="preserve"> 7,213,023.90 </t>
    </r>
  </si>
  <si>
    <r>
      <t>12-04</t>
    </r>
    <r>
      <rPr>
        <sz val="11"/>
        <color theme="1"/>
        <rFont val="Calibri"/>
        <family val="2"/>
        <scheme val="minor"/>
      </rPr>
      <t>: 32,421,779.71</t>
    </r>
  </si>
  <si>
    <t>28/03/2019</t>
  </si>
  <si>
    <t>Viviendas conectadas al servicio de agua potable</t>
  </si>
  <si>
    <t>Lineamientos para la Ejecución Presupuestaria 2019 de Empresas Publicas no Financieras</t>
  </si>
  <si>
    <t>M3 de agua Facturado</t>
  </si>
  <si>
    <t>M3 de agua potable producida</t>
  </si>
  <si>
    <t>7693-Residentes de los sectores bajo jurisdicción de la CAASD con suministro de agua potable a través de la Red Pública</t>
  </si>
  <si>
    <t>I -Información Institucional</t>
  </si>
  <si>
    <t xml:space="preserve">El programa contempla la implementación de políticas comerciales para lograr el crecimiento de los clientes y eficientizarían de la cobranza          </t>
  </si>
  <si>
    <t>Eficientizada la Gestión Financiera</t>
  </si>
  <si>
    <t>Residentes de los sectores bajo jurisdicción de la CAASD con  atención a la solicitudes de servicios comerciales, reclamos y denuncias.</t>
  </si>
  <si>
    <t>Residentes de sectores bajo jurisdicción de la CAASD con suministro de agua potable a través de la red pública.</t>
  </si>
  <si>
    <t xml:space="preserve">Presupuesto aprobado:  </t>
  </si>
  <si>
    <t xml:space="preserve">Presupuesto modificado: </t>
  </si>
  <si>
    <t>Total devengado:</t>
  </si>
  <si>
    <t>Lic. Katihusca Ledesma</t>
  </si>
  <si>
    <t>Directora de Planificación y Desarrollo</t>
  </si>
  <si>
    <t>Residentes de los sectores bajo jurisdicción de la CAASD.</t>
  </si>
  <si>
    <t>La proyección de la ejecución física de este producto debe contemplar el impacto de la sequia en la producción del agua al momento de la formulación. La programación de los proyectos con financiamiento externo deberá contemplar la gestión de los tiempos administrativos hasta la culminación del proceso desembolso y pagos.</t>
  </si>
  <si>
    <t>El reflejo oportuno de la ejecución del gastos proveniente de los proyectos de inversión con recursos externos.</t>
  </si>
  <si>
    <t>Nota: los resultado físicos podrian registrar actualización por encontrarse en proceso de revisión</t>
  </si>
  <si>
    <t>413,724</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</si>
  <si>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</si>
  <si>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Lic. Rosa Peña</t>
  </si>
  <si>
    <t>Elaborado por</t>
  </si>
  <si>
    <t>Revisado por</t>
  </si>
  <si>
    <t>Aprobado por</t>
  </si>
  <si>
    <t>Ing. Sergio Polanco</t>
  </si>
  <si>
    <t>Analista Presupuesto</t>
  </si>
  <si>
    <t>Nota: Los resultado físicos podrían registrar actualización por encontrarse en proceso de revisión</t>
  </si>
  <si>
    <t>Encargado Depto. FM&amp;E PPP</t>
  </si>
  <si>
    <t>Columna1</t>
  </si>
  <si>
    <t xml:space="preserve"> 409,657 </t>
  </si>
  <si>
    <t xml:space="preserve"> -   </t>
  </si>
  <si>
    <t>En este semestre una de las causas del desvío en la meta financiera, es que en el SIGEF aún no esta reflejado en su totalidad el pago a la comercial que llevava a cabo el cobro de servicio, otra razón son los inconvenientes en los procesos de la adquisición de los insumos programados.</t>
  </si>
  <si>
    <t>Informe seguimiento del presupuesto físico 2023 correspondiente   Enero-Diciembre</t>
  </si>
  <si>
    <t>Informe de Evaluación Enero-Diciembre 2023 de las Metas Físicas-Financieras</t>
  </si>
  <si>
    <t>Dentro de este producto se ha dispuesto producir en el año un total de 587,200,320 metros cúbicos de agua potable en todo el año.
Durante el año, la producción diaria promedio se ha mantenido en 406.65 Millones de galones, lo cual equivale a 543,069,004.91 metros cúbicos de agua producida.</t>
  </si>
  <si>
    <t>Nota: Los Resultado físicos podrían registrar actualización por encontrarse en proceso de revisión</t>
  </si>
  <si>
    <t>Lic. Katihuska Ledesma</t>
  </si>
  <si>
    <t>En este producto se propuso recolectar 121,946,211.37 metros cúbicos de agua residual en todo el año
Durante el  año, se ha logrado recolectar 129,104,722.18 metros cúbicos de agua residual producto de haber alcanzado las 413,876 viviendas facturadas al servicio de alcantarillado sanitario</t>
  </si>
  <si>
    <t>Programación Anual</t>
  </si>
  <si>
    <t>Ejecución Anual</t>
  </si>
  <si>
    <t>En este producto se propuso llegar a tener incorporados 448,000 a los servicios institucionales
Al termino del año, se ha logrado llegar a incorporar 417,518 clientes a los servicios institucionales representando un incremento de 3,397 clientes durante el año</t>
  </si>
  <si>
    <t>Logros Alcanzados:
En este producto se propuso lograr el tratamiento de 23,283,287.95 metros cúbicos de agua residual durante todo el año.              
Durante el año, se ha logrado tratar un volumen de 29,713,849.55 gracias a la disponibilidad de 17 Plantas de tratamiento de aguas residuales las cuales en conjunto depuran diariamente 85,156 metros cúbicos de agua</t>
  </si>
  <si>
    <t>Se ajusto el monto de la programacion en funcion de las modificaiones presupuestaria realizadas durante el año lo afecto el valor programado  inicialmente .</t>
  </si>
  <si>
    <t>Se ajusto el monto de la programacion en funcion de las modificaiones presupuestaria realizadas durante el año lo cual afecto el valor programado  inicialmente .</t>
  </si>
  <si>
    <t>La ejecución financiera fue baja con relación a la programación debido a que fue previsto la aplicación de pago a proyectos con recursos externos durante el referido periodo y aún no se visualizan en el SIGEF, afectando el cumplimiento de la ejecución de la meta.  Por otro lado, los recursos de Capital del Gobierno central no se ejecutaron en su totalidad durante el año, quedando un balance disponible para el año siguiente. además, existe un rezago en la ejecución de los procesos de adquisición de bienes y servicios para el desempeño de las actividades</t>
  </si>
  <si>
    <t>En el producto 7694- El desvío financiero reflejado en el año se debe a que no se ejecutò en su totalidad lel gasto de capital planificado</t>
  </si>
  <si>
    <t>7695-La ejecución financiera fue baja con relación a la programación debido a que los recursos provenientes de balance del año anterior, fueron incorporados al presupuesto y aún no se ven ejecutados en su totalidad.  Por otro lado, la ejecución del proyecto con financiamiento externo que representaba una proporcion importante de este monto no se ejecutò segun lo propgramado.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</si>
</sst>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0.00_);_(* \(#,##0.00\);_(* &quot;-&quot;??_);_(@_)"/>
    <numFmt numFmtId="164" formatCode="_-* #,##0.00_-;\-* #,##0.00_-;_-* &quot;-&quot;??_-;_-@_-"/>
    <numFmt numFmtId="165" formatCode="dd/mm/yyyy;@"/>
    <numFmt numFmtId="166" formatCode="[$-10409]#,##0;\-#,##0"/>
    <numFmt numFmtId="167" formatCode="[$-10409]#,##0.00;\-#,##0.00"/>
    <numFmt numFmtId="168" formatCode="[$-10409]0.00%"/>
    <numFmt numFmtId="169" formatCode="#,##0.00_ ;\-#,##0.00\ "/>
    <numFmt numFmtId="170" formatCode="#,##0.00000_ ;\-#,##0.00000\ "/>
    <numFmt numFmtId="171" formatCode="_(* #,##0.00_);_(* \(#,##0.00\);_(* \-??_);_(@_)"/>
    <numFmt numFmtId="172" formatCode="_-* #,##0.00\ _€_-;\-* #,##0.00\ _€_-;_-* &quot;-&quot;??\ _€_-;_-@_-"/>
  </numFmts>
  <fonts count="41"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26"/>
      <color theme="1"/>
      <name val="Arial Nova Cond"/>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
      <sz val="10"/>
      <name val="Arial"/>
      <family val="2"/>
    </font>
    <font>
      <b/>
      <sz val="11"/>
      <name val="Calibri Light"/>
      <family val="2"/>
      <scheme val="major"/>
    </font>
    <font>
      <i/>
      <sz val="11"/>
      <name val="Calibri"/>
      <family val="2"/>
      <scheme val="minor"/>
    </font>
    <font>
      <sz val="9"/>
      <color theme="1"/>
      <name val="Segoe UI"/>
      <family val="2"/>
    </font>
    <font>
      <sz val="12"/>
      <color theme="1"/>
      <name val="Calibri"/>
      <family val="2"/>
      <scheme val="minor"/>
    </font>
    <font>
      <sz val="12"/>
      <color theme="0"/>
      <name val="Calibri"/>
      <family val="2"/>
      <scheme val="minor"/>
    </font>
    <font>
      <b/>
      <sz val="10"/>
      <color theme="1"/>
      <name val="Arial"/>
      <family val="2"/>
    </font>
    <font>
      <sz val="11"/>
      <name val="Calibri"/>
      <family val="2"/>
      <scheme val="minor"/>
    </font>
    <font>
      <sz val="9"/>
      <name val="Calibri"/>
      <family val="2"/>
      <scheme val="minor"/>
    </font>
    <font>
      <b/>
      <sz val="12"/>
      <name val="Calibri"/>
      <family val="2"/>
    </font>
  </fonts>
  <fills count="11">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
      <patternFill patternType="solid">
        <fgColor theme="4"/>
      </patternFill>
    </fill>
  </fills>
  <borders count="42">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bottom style="thin">
        <color rgb="FFA6A6A6"/>
      </bottom>
      <diagonal/>
    </border>
    <border>
      <left/>
      <right/>
      <top style="thin">
        <color indexed="64"/>
      </top>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xf numFmtId="0" fontId="31" fillId="0" borderId="0"/>
    <xf numFmtId="164" fontId="31" fillId="0" borderId="0" applyFont="0" applyFill="0" applyBorder="0" applyAlignment="0" applyProtection="0"/>
    <xf numFmtId="0" fontId="31" fillId="0" borderId="0"/>
    <xf numFmtId="0" fontId="35" fillId="0" borderId="0"/>
    <xf numFmtId="164" fontId="35" fillId="0" borderId="0" applyFont="0" applyFill="0" applyBorder="0" applyAlignment="0" applyProtection="0"/>
    <xf numFmtId="9" fontId="35" fillId="0" borderId="0" applyFont="0" applyFill="0" applyBorder="0" applyAlignment="0" applyProtection="0"/>
    <xf numFmtId="0" fontId="36" fillId="10" borderId="0" applyNumberFormat="0" applyBorder="0" applyAlignment="0" applyProtection="0"/>
    <xf numFmtId="171" fontId="31" fillId="0" borderId="0" applyFill="0" applyBorder="0" applyAlignment="0" applyProtection="0"/>
    <xf numFmtId="0" fontId="31" fillId="0" borderId="0"/>
    <xf numFmtId="172" fontId="1" fillId="0" borderId="0" applyFont="0" applyFill="0" applyBorder="0" applyAlignment="0" applyProtection="0"/>
  </cellStyleXfs>
  <cellXfs count="149">
    <xf numFmtId="0" fontId="0" fillId="0" borderId="0" xfId="0"/>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7" fontId="17" fillId="0" borderId="28" xfId="0" applyNumberFormat="1" applyFont="1" applyBorder="1" applyAlignment="1" applyProtection="1">
      <alignment horizontal="center" vertical="center" wrapText="1" readingOrder="1"/>
      <protection locked="0"/>
    </xf>
    <xf numFmtId="10" fontId="17" fillId="7" borderId="28" xfId="2" applyNumberFormat="1" applyFont="1" applyFill="1" applyBorder="1" applyAlignment="1" applyProtection="1">
      <alignment horizontal="center" vertical="center" wrapText="1" readingOrder="1"/>
      <protection locked="0"/>
    </xf>
    <xf numFmtId="0" fontId="17" fillId="0" borderId="33" xfId="0" applyFont="1" applyBorder="1" applyAlignment="1" applyProtection="1">
      <alignment vertical="top"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165" fontId="6" fillId="0" borderId="12"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8" xfId="0" applyFont="1" applyBorder="1" applyAlignment="1" applyProtection="1">
      <alignment vertical="center" wrapText="1"/>
      <protection locked="0"/>
    </xf>
    <xf numFmtId="0" fontId="17" fillId="0" borderId="34" xfId="0" applyFont="1" applyBorder="1" applyAlignment="1" applyProtection="1">
      <alignment vertical="center" wrapText="1"/>
      <protection locked="0"/>
    </xf>
    <xf numFmtId="0" fontId="1" fillId="0" borderId="0" xfId="3"/>
    <xf numFmtId="0" fontId="27" fillId="0" borderId="0" xfId="3" applyFont="1" applyAlignment="1">
      <alignment horizontal="center"/>
    </xf>
    <xf numFmtId="14" fontId="1" fillId="0" borderId="0" xfId="3" applyNumberFormat="1"/>
    <xf numFmtId="0" fontId="28" fillId="0" borderId="0" xfId="3" applyFont="1"/>
    <xf numFmtId="0" fontId="29" fillId="0" borderId="0" xfId="4"/>
    <xf numFmtId="0" fontId="17" fillId="0" borderId="28" xfId="0" applyFont="1" applyBorder="1" applyAlignment="1" applyProtection="1">
      <alignment horizontal="center" vertical="center" wrapText="1"/>
      <protection locked="0"/>
    </xf>
    <xf numFmtId="43" fontId="0" fillId="0" borderId="0" xfId="1" applyFont="1"/>
    <xf numFmtId="43" fontId="32" fillId="0" borderId="0" xfId="1" applyFont="1"/>
    <xf numFmtId="168" fontId="17" fillId="7" borderId="25" xfId="0" applyNumberFormat="1" applyFont="1" applyFill="1" applyBorder="1" applyAlignment="1" applyProtection="1">
      <alignment horizontal="center" vertical="center" wrapText="1" readingOrder="1"/>
      <protection locked="0"/>
    </xf>
    <xf numFmtId="39" fontId="0" fillId="0" borderId="0" xfId="0" applyNumberFormat="1"/>
    <xf numFmtId="167" fontId="0" fillId="0" borderId="0" xfId="0" applyNumberFormat="1"/>
    <xf numFmtId="43" fontId="17" fillId="0" borderId="34" xfId="1" applyFont="1" applyBorder="1" applyAlignment="1" applyProtection="1">
      <alignment horizontal="center" vertical="center" wrapText="1" readingOrder="1"/>
      <protection locked="0"/>
    </xf>
    <xf numFmtId="43" fontId="17" fillId="0" borderId="28" xfId="1" applyFont="1" applyBorder="1" applyAlignment="1" applyProtection="1">
      <alignment horizontal="center" vertical="center" wrapText="1" readingOrder="1"/>
      <protection locked="0"/>
    </xf>
    <xf numFmtId="0" fontId="2" fillId="0" borderId="0" xfId="0" applyFont="1" applyAlignment="1">
      <alignment horizontal="left" vertical="center" indent="1"/>
    </xf>
    <xf numFmtId="0" fontId="0" fillId="0" borderId="0" xfId="0" applyAlignment="1">
      <alignment vertical="center"/>
    </xf>
    <xf numFmtId="167" fontId="17" fillId="0" borderId="34" xfId="0" applyNumberFormat="1" applyFont="1" applyBorder="1" applyAlignment="1" applyProtection="1">
      <alignment horizontal="center" vertical="center" wrapText="1" readingOrder="1"/>
      <protection locked="0"/>
    </xf>
    <xf numFmtId="43" fontId="10" fillId="0" borderId="0" xfId="1" applyFont="1"/>
    <xf numFmtId="0" fontId="17" fillId="0" borderId="33" xfId="0" applyFont="1" applyBorder="1" applyAlignment="1" applyProtection="1">
      <alignment vertical="center" wrapText="1"/>
      <protection locked="0"/>
    </xf>
    <xf numFmtId="43" fontId="17" fillId="0" borderId="34" xfId="1" applyFont="1" applyFill="1" applyBorder="1" applyAlignment="1" applyProtection="1">
      <alignment horizontal="center" vertical="center" wrapText="1" readingOrder="1"/>
      <protection locked="0"/>
    </xf>
    <xf numFmtId="10" fontId="17" fillId="7" borderId="34" xfId="2" applyNumberFormat="1" applyFont="1" applyFill="1" applyBorder="1" applyAlignment="1" applyProtection="1">
      <alignment horizontal="center" vertical="center" wrapText="1" readingOrder="1"/>
      <protection locked="0"/>
    </xf>
    <xf numFmtId="168" fontId="17" fillId="7" borderId="39" xfId="0" applyNumberFormat="1" applyFont="1" applyFill="1" applyBorder="1" applyAlignment="1" applyProtection="1">
      <alignment horizontal="center" vertical="center" wrapText="1" readingOrder="1"/>
      <protection locked="0"/>
    </xf>
    <xf numFmtId="164" fontId="0" fillId="0" borderId="0" xfId="0" applyNumberFormat="1"/>
    <xf numFmtId="169" fontId="0" fillId="0" borderId="0" xfId="0" applyNumberFormat="1"/>
    <xf numFmtId="0" fontId="2" fillId="0" borderId="22" xfId="0" applyFont="1" applyBorder="1" applyAlignment="1">
      <alignment vertical="top"/>
    </xf>
    <xf numFmtId="167" fontId="19" fillId="0" borderId="22" xfId="0" applyNumberFormat="1" applyFont="1" applyBorder="1" applyAlignment="1" applyProtection="1">
      <alignment horizontal="center" vertical="center" wrapText="1" readingOrder="1"/>
      <protection locked="0"/>
    </xf>
    <xf numFmtId="170" fontId="0" fillId="0" borderId="0" xfId="0" applyNumberFormat="1"/>
    <xf numFmtId="43" fontId="0" fillId="0" borderId="0" xfId="0" applyNumberFormat="1"/>
    <xf numFmtId="0" fontId="34" fillId="0" borderId="0" xfId="0" applyFont="1"/>
    <xf numFmtId="166" fontId="0" fillId="0" borderId="0" xfId="0" applyNumberFormat="1"/>
    <xf numFmtId="0" fontId="17" fillId="0" borderId="0" xfId="0" applyFont="1" applyAlignment="1" applyProtection="1">
      <alignment horizontal="center" vertical="center" wrapText="1" readingOrder="1"/>
      <protection locked="0"/>
    </xf>
    <xf numFmtId="0" fontId="16" fillId="8" borderId="40" xfId="0" applyFont="1" applyFill="1" applyBorder="1" applyAlignment="1">
      <alignment horizontal="center" vertical="center" wrapText="1" readingOrder="1"/>
    </xf>
    <xf numFmtId="164" fontId="35" fillId="0" borderId="0" xfId="8" applyNumberFormat="1"/>
    <xf numFmtId="0" fontId="11" fillId="0" borderId="10" xfId="0" applyFont="1" applyBorder="1" applyAlignment="1" applyProtection="1">
      <alignment horizontal="center"/>
      <protection locked="0"/>
    </xf>
    <xf numFmtId="0" fontId="14" fillId="0" borderId="0" xfId="0" applyFont="1" applyAlignment="1" applyProtection="1">
      <alignment horizontal="center"/>
      <protection locked="0"/>
    </xf>
    <xf numFmtId="0" fontId="17" fillId="0" borderId="0" xfId="0" applyFont="1" applyProtection="1">
      <protection locked="0"/>
    </xf>
    <xf numFmtId="0" fontId="11" fillId="0" borderId="0" xfId="0" applyFont="1" applyAlignment="1" applyProtection="1">
      <alignment horizontal="center"/>
      <protection locked="0"/>
    </xf>
    <xf numFmtId="43" fontId="17" fillId="0" borderId="0" xfId="1" applyFont="1" applyFill="1" applyAlignment="1" applyProtection="1">
      <alignment horizontal="center" vertical="center" wrapText="1" readingOrder="1"/>
      <protection locked="0"/>
    </xf>
    <xf numFmtId="4" fontId="37" fillId="0" borderId="0" xfId="0" applyNumberFormat="1" applyFont="1"/>
    <xf numFmtId="43" fontId="17" fillId="0" borderId="28" xfId="1" applyFont="1" applyFill="1" applyBorder="1" applyAlignment="1" applyProtection="1">
      <alignment horizontal="center" vertical="center" wrapText="1"/>
      <protection locked="0"/>
    </xf>
    <xf numFmtId="4" fontId="0" fillId="0" borderId="0" xfId="0" applyNumberFormat="1" applyAlignment="1">
      <alignment vertical="center"/>
    </xf>
    <xf numFmtId="43" fontId="17" fillId="0" borderId="28" xfId="1" applyFont="1" applyFill="1" applyBorder="1" applyAlignment="1" applyProtection="1">
      <alignment horizontal="center" vertical="center" wrapText="1" readingOrder="1"/>
      <protection locked="0"/>
    </xf>
    <xf numFmtId="43" fontId="17" fillId="0" borderId="34" xfId="1" applyFont="1" applyFill="1" applyBorder="1" applyAlignment="1" applyProtection="1">
      <alignment horizontal="center" vertical="center" wrapText="1"/>
      <protection locked="0"/>
    </xf>
    <xf numFmtId="0" fontId="17" fillId="0" borderId="0" xfId="1" applyNumberFormat="1" applyFont="1" applyFill="1" applyAlignment="1" applyProtection="1">
      <alignment horizontal="center" vertical="center" wrapText="1" readingOrder="1"/>
      <protection locked="0"/>
    </xf>
    <xf numFmtId="43" fontId="16" fillId="8" borderId="31" xfId="1" applyFont="1" applyFill="1" applyBorder="1" applyAlignment="1" applyProtection="1">
      <alignment horizontal="center" vertical="center" wrapText="1" readingOrder="1"/>
    </xf>
    <xf numFmtId="43" fontId="17" fillId="0" borderId="0" xfId="0" applyNumberFormat="1" applyFont="1" applyAlignment="1" applyProtection="1">
      <alignment horizontal="center" vertical="center" wrapText="1" readingOrder="1"/>
      <protection locked="0"/>
    </xf>
    <xf numFmtId="4" fontId="38" fillId="0" borderId="0" xfId="0" applyNumberFormat="1" applyFont="1" applyAlignment="1">
      <alignment vertical="center"/>
    </xf>
    <xf numFmtId="164" fontId="39" fillId="0" borderId="0" xfId="8" applyNumberFormat="1" applyFont="1" applyAlignment="1">
      <alignment vertical="center"/>
    </xf>
    <xf numFmtId="0" fontId="20" fillId="0" borderId="0" xfId="0" applyFont="1" applyProtection="1">
      <protection locked="0"/>
    </xf>
    <xf numFmtId="0" fontId="14" fillId="0" borderId="0" xfId="0" applyFont="1" applyProtection="1">
      <protection locked="0"/>
    </xf>
    <xf numFmtId="0" fontId="40" fillId="0" borderId="0" xfId="0" applyFont="1" applyProtection="1">
      <protection locked="0"/>
    </xf>
    <xf numFmtId="43" fontId="0" fillId="0" borderId="0" xfId="1" applyFont="1" applyAlignment="1">
      <alignment wrapText="1"/>
    </xf>
    <xf numFmtId="4" fontId="39" fillId="0" borderId="0" xfId="0" applyNumberFormat="1" applyFont="1" applyAlignment="1">
      <alignment vertical="center"/>
    </xf>
    <xf numFmtId="0" fontId="20" fillId="0" borderId="0" xfId="0" applyFont="1" applyAlignment="1" applyProtection="1">
      <alignment horizontal="center"/>
      <protection locked="0"/>
    </xf>
    <xf numFmtId="0" fontId="2" fillId="0" borderId="0" xfId="0" applyFont="1" applyAlignment="1">
      <alignment vertical="top"/>
    </xf>
    <xf numFmtId="167" fontId="19" fillId="0" borderId="0" xfId="0" applyNumberFormat="1" applyFont="1" applyAlignment="1" applyProtection="1">
      <alignment horizontal="center" vertical="center" wrapText="1" readingOrder="1"/>
      <protection locked="0"/>
    </xf>
    <xf numFmtId="0" fontId="24" fillId="0" borderId="0" xfId="3" applyFont="1" applyAlignment="1">
      <alignment horizontal="center" wrapText="1"/>
    </xf>
    <xf numFmtId="0" fontId="25" fillId="0" borderId="0" xfId="3" applyFont="1" applyAlignment="1">
      <alignment horizontal="center"/>
    </xf>
    <xf numFmtId="0" fontId="26" fillId="0" borderId="0" xfId="3" applyFont="1" applyAlignment="1">
      <alignment horizontal="center" wrapText="1"/>
    </xf>
    <xf numFmtId="0" fontId="30" fillId="0" borderId="0" xfId="4" applyFont="1" applyAlignment="1">
      <alignment horizontal="center" wrapText="1"/>
    </xf>
    <xf numFmtId="0" fontId="14" fillId="0" borderId="0" xfId="0" applyFont="1" applyProtection="1">
      <protection locked="0"/>
    </xf>
    <xf numFmtId="0" fontId="34" fillId="0" borderId="0" xfId="0" applyFont="1" applyAlignment="1">
      <alignment horizontal="center" wrapText="1"/>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33" fillId="0" borderId="35" xfId="0" applyFont="1" applyBorder="1" applyAlignment="1" applyProtection="1">
      <alignment horizontal="left" vertical="center" wrapText="1"/>
      <protection locked="0"/>
    </xf>
    <xf numFmtId="0" fontId="33" fillId="0" borderId="36" xfId="0" applyFont="1" applyBorder="1" applyAlignment="1" applyProtection="1">
      <alignment horizontal="left" vertical="center" wrapText="1"/>
      <protection locked="0"/>
    </xf>
    <xf numFmtId="0" fontId="33" fillId="0" borderId="37" xfId="0" applyFont="1" applyBorder="1" applyAlignment="1" applyProtection="1">
      <alignment horizontal="left" vertical="center" wrapText="1"/>
      <protection locked="0"/>
    </xf>
    <xf numFmtId="0" fontId="19" fillId="0" borderId="0" xfId="0" applyFont="1" applyAlignment="1">
      <alignment horizontal="left" vertical="center" wrapText="1"/>
    </xf>
    <xf numFmtId="0" fontId="22" fillId="0" borderId="0" xfId="0" applyFont="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0" fontId="14" fillId="6" borderId="2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0" fontId="14" fillId="6" borderId="38"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33" fillId="0" borderId="0" xfId="0" applyFont="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10" fontId="11" fillId="7" borderId="28" xfId="2" applyNumberFormat="1" applyFont="1" applyFill="1" applyBorder="1" applyAlignment="1" applyProtection="1">
      <alignment horizontal="center" vertical="center" wrapText="1" readingOrder="1"/>
    </xf>
    <xf numFmtId="10" fontId="11" fillId="7" borderId="29" xfId="2" applyNumberFormat="1" applyFont="1" applyFill="1" applyBorder="1" applyAlignment="1" applyProtection="1">
      <alignment horizontal="center" vertical="center" wrapText="1" readingOrder="1"/>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1" fillId="6" borderId="29"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8"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21" xfId="0" quotePrefix="1" applyNumberFormat="1" applyFont="1" applyBorder="1" applyAlignment="1" applyProtection="1">
      <alignment horizontal="left" vertical="center" wrapText="1"/>
      <protection locked="0"/>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11" fillId="0" borderId="0" xfId="0" applyFont="1" applyAlignment="1" applyProtection="1">
      <alignment horizontal="center"/>
      <protection locked="0"/>
    </xf>
    <xf numFmtId="0" fontId="14" fillId="0" borderId="0" xfId="0" applyFont="1" applyAlignment="1" applyProtection="1">
      <alignment horizontal="center"/>
      <protection locked="0"/>
    </xf>
    <xf numFmtId="0" fontId="10" fillId="6" borderId="22" xfId="0" applyFont="1" applyFill="1" applyBorder="1" applyAlignment="1">
      <alignment horizontal="center" vertical="center" wrapText="1"/>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12" fillId="6" borderId="22" xfId="0" applyFont="1" applyFill="1" applyBorder="1" applyAlignment="1">
      <alignment horizontal="center" vertical="center" wrapText="1"/>
    </xf>
    <xf numFmtId="0" fontId="14" fillId="6" borderId="23" xfId="0" applyFont="1" applyFill="1" applyBorder="1" applyAlignment="1">
      <alignment horizontal="center" vertical="center" wrapText="1" readingOrder="1"/>
    </xf>
    <xf numFmtId="0" fontId="11" fillId="0" borderId="10" xfId="0" applyFont="1" applyBorder="1" applyAlignment="1" applyProtection="1">
      <alignment horizontal="center"/>
      <protection locked="0"/>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0" fontId="11" fillId="0" borderId="41" xfId="0" applyFont="1" applyBorder="1" applyAlignment="1" applyProtection="1">
      <alignment horizontal="center"/>
      <protection locked="0"/>
    </xf>
  </cellXfs>
  <cellStyles count="15">
    <cellStyle name="Comma 3 2" xfId="14" xr:uid="{92DD9990-E02B-46CD-97BC-8C920E01F388}"/>
    <cellStyle name="Énfasis1 2" xfId="11" xr:uid="{22F13A9E-3493-4021-A3F0-900E11C4B601}"/>
    <cellStyle name="Millares" xfId="1" builtinId="3"/>
    <cellStyle name="Millares 2" xfId="6" xr:uid="{C5EF704A-056A-404C-B356-CC557C5561BC}"/>
    <cellStyle name="Millares 2 2" xfId="12" xr:uid="{D9D16F5B-7C75-4EE1-8965-1A174903795B}"/>
    <cellStyle name="Millares 3" xfId="9" xr:uid="{E003B01E-C6F1-4190-AD90-F926F3C6B065}"/>
    <cellStyle name="Normal" xfId="0" builtinId="0"/>
    <cellStyle name="Normal 2" xfId="3" xr:uid="{3CFACB2D-76DD-4DA3-B1C3-8370ED5866E9}"/>
    <cellStyle name="Normal 2 2" xfId="7" xr:uid="{5122459C-0ACC-4BF9-888D-E979A40DC5B2}"/>
    <cellStyle name="Normal 3" xfId="4" xr:uid="{9C556220-85DE-4F08-B555-04D0671D0543}"/>
    <cellStyle name="Normal 3 2" xfId="13" xr:uid="{D560341B-748A-47EF-B20E-40E70F99659A}"/>
    <cellStyle name="Normal 4" xfId="5" xr:uid="{DB7218CF-61CF-48FF-B6F2-D03761DAA487}"/>
    <cellStyle name="Normal 5" xfId="8" xr:uid="{A98E400E-F166-45BF-9596-D1E389985958}"/>
    <cellStyle name="Porcentaje" xfId="2" builtinId="5"/>
    <cellStyle name="Porcentaje 2" xfId="10" xr:uid="{F55B8772-1903-4492-8534-6A7F2856E428}"/>
  </cellStyles>
  <dxfs count="49">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minor"/>
      </font>
      <numFmt numFmtId="166" formatCode="[$-10409]#,##0;\-#,##0"/>
      <fill>
        <patternFill patternType="none">
          <fgColor indexed="64"/>
          <bgColor auto="1"/>
        </patternFill>
      </fill>
      <alignment horizontal="general" vertical="center" textRotation="0" wrapText="0"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minor"/>
      </font>
      <numFmt numFmtId="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strike val="0"/>
        <outline val="0"/>
        <shadow val="0"/>
        <u val="none"/>
        <vertAlign val="baseline"/>
        <color auto="1"/>
        <name val="Calibri"/>
        <family val="2"/>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rgb="FFFF0000"/>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35" formatCode="_(* #,##0.00_);_(* \(#,##0.00\);_(* &quot;-&quot;??_);_(@_)"/>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35" formatCode="_(* #,##0.00_);_(* \(#,##0.00\);_(* &quot;-&quot;??_);_(@_)"/>
      <fill>
        <patternFill patternType="none">
          <fgColor indexed="64"/>
          <bgColor indexed="65"/>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628650</xdr:colOff>
      <xdr:row>12</xdr:row>
      <xdr:rowOff>19050</xdr:rowOff>
    </xdr:from>
    <xdr:to>
      <xdr:col>12</xdr:col>
      <xdr:colOff>728492</xdr:colOff>
      <xdr:row>28</xdr:row>
      <xdr:rowOff>9525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38650" y="41148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266700</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457200</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asdgovdo-my.sharepoint.com/Users/nespaillat/Downloads/DEG-FORE013-Formulario-Informe-de-Evaluacion-Trimestral-de-Metas-Fisicas_28-marzo-2019%20(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Rosa.Pena\Desktop\A&#209;O%202023\trimestre%20fisico%20financiero%20%202023\corregido%202do%20trimestre%20y%20semestre\Copia%20de%20Formulario%20Fisico%20Financiero%20-%201er%20semesstre%20%202023%20RP%20REV%20KLG%2021.08.23%202.2.04.xlsx" TargetMode="External"/><Relationship Id="rId1" Type="http://schemas.openxmlformats.org/officeDocument/2006/relationships/externalLinkPath" Target="/Users/Rosa.Pena/Desktop/A&#209;O%202023/trimestre%20fisico%20financiero%20%202023/corregido%202do%20trimestre%20y%20semestre/Copia%20de%20Formulario%20Fisico%20Financiero%20-%201er%20semesstre%20%202023%20RP%20REV%20KLG%2021.08.23%202.2.0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Rosa.Pena\Desktop\A&#209;O%202023\trimestre%20fisico%20financiero%20%202023\Copia%20de%20Formulario%20Fisico%20Financiero%20-2do%20semestre%202023%2026.1.24%20RP.xlsx" TargetMode="External"/><Relationship Id="rId1" Type="http://schemas.openxmlformats.org/officeDocument/2006/relationships/externalLinkPath" Target="/Users/Rosa.Pena/Desktop/A&#209;O%202023/trimestre%20fisico%20financiero%20%202023/Copia%20de%20Formulario%20Fisico%20Financiero%20-2do%20semestre%202023%2026.1.24%20R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Sub-port 1"/>
      <sheetName val="Programa 11"/>
      <sheetName val="Sub-port 2"/>
      <sheetName val="Programa 12"/>
      <sheetName val="Sub-port 3"/>
      <sheetName val="Programa 13"/>
      <sheetName val="Hoja1"/>
      <sheetName val="Copia de Formulario Fisico Fina"/>
    </sheetNames>
    <sheetDataSet>
      <sheetData sheetId="0"/>
      <sheetData sheetId="1"/>
      <sheetData sheetId="2"/>
      <sheetData sheetId="3"/>
      <sheetData sheetId="4"/>
      <sheetData sheetId="5"/>
      <sheetData sheetId="6">
        <row r="29">
          <cell r="H29">
            <v>62421707.030000001</v>
          </cell>
        </row>
      </sheetData>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Sub-port 1"/>
      <sheetName val="Programa 11"/>
      <sheetName val="Sub-port 2"/>
      <sheetName val="Programa 12"/>
      <sheetName val="Sub-port 3"/>
      <sheetName val="Programa 13"/>
      <sheetName val="Hoja1"/>
      <sheetName val="Copia de Formulario Fisico Fina"/>
    </sheetNames>
    <sheetDataSet>
      <sheetData sheetId="0"/>
      <sheetData sheetId="1"/>
      <sheetData sheetId="2"/>
      <sheetData sheetId="3"/>
      <sheetData sheetId="4">
        <row r="29">
          <cell r="H29">
            <v>552726507.54999995</v>
          </cell>
        </row>
      </sheetData>
      <sheetData sheetId="5"/>
      <sheetData sheetId="6"/>
      <sheetData sheetId="7"/>
      <sheetData sheetId="8" refreshError="1"/>
    </sheetDataSet>
  </externalBook>
</externalLink>
</file>

<file path=xl/persons/person.xml><?xml version="1.0" encoding="utf-8"?>
<personList xmlns="http://schemas.microsoft.com/office/spreadsheetml/2018/threadedcomments" xmlns:x="http://schemas.openxmlformats.org/spreadsheetml/2006/main">
  <person displayName="Rosa Pena" id="{6FB7FAF5-93A4-4C1D-8107-0FB10321CC82}" userId="S-1-5-21-2485633020-3248229832-3525044030-147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L31" totalsRowShown="0" headerRowDxfId="48" dataDxfId="46" headerRowBorderDxfId="47" tableBorderDxfId="45" totalsRowBorderDxfId="44">
  <tableColumns count="12">
    <tableColumn id="1" xr3:uid="{DC1B7B10-25DF-444B-B97E-464EC471DB5B}" name="Producto" dataDxfId="43"/>
    <tableColumn id="2" xr3:uid="{C61E64BC-B5A5-45F4-8F84-130CBA355D9D}" name="Indicador" dataDxfId="42"/>
    <tableColumn id="3" xr3:uid="{3AC7971E-A8AB-4C13-830D-AC13829EAC0E}" name="Física_x000a_(A)" dataDxfId="41" dataCellStyle="Millares"/>
    <tableColumn id="4" xr3:uid="{8DB7EDBB-DB79-4CBD-AD68-D153CE19B0A8}" name="Financiera_x000a_(B)" dataDxfId="40"/>
    <tableColumn id="9" xr3:uid="{AC3E8DE2-D537-4CBB-AD59-753602F58C3E}" name="Física_x000a_(C)" dataDxfId="39">
      <calculatedColumnFormula>+Tabla1[[#This Row],[Física
(A)]]/4</calculatedColumnFormula>
    </tableColumn>
    <tableColumn id="10" xr3:uid="{25C7EA1D-EAE0-4DC9-9FB1-C0E265B640E6}" name="Financiera_x000a_(D)" dataDxfId="38">
      <calculatedColumnFormula>339332222.17+854649079.24+[2]!Tabla1[[#This Row],[Financiera
(D)]]</calculatedColumnFormula>
    </tableColumn>
    <tableColumn id="5" xr3:uid="{C2FDA61C-9281-4FCB-A3FE-246521A85EA0}" name="Física _x000a_(E)" dataDxfId="37" dataCellStyle="Millares"/>
    <tableColumn id="6" xr3:uid="{B07D8104-8103-4848-A228-6FBAE528EF68}" name="Financiera _x000a_ (F)" dataDxfId="36">
      <calculatedColumnFormula>1789141862.6+58174+1780071659.03+[2]!Tabla1[[#This Row],[Financiera 
 (F)]]</calculatedColumnFormula>
    </tableColumn>
    <tableColumn id="7" xr3:uid="{F97ACE16-1124-4543-AD0A-CBAA1878A36A}" name="Física _x000a_(%)_x000a_ G=E/C" dataDxfId="35" dataCellStyle="Porcentaje">
      <calculatedColumnFormula>IF(G29&gt;0,G29/E29,0)</calculatedColumnFormula>
    </tableColumn>
    <tableColumn id="8" xr3:uid="{CAB2F777-24BA-4EFC-82F9-153B93171D9B}" name="Financiero _x000a_(%) _x000a_H=F/D" dataDxfId="34">
      <calculatedColumnFormula>IF(H29&gt;0,H29/F29,0)</calculatedColumnFormula>
    </tableColumn>
    <tableColumn id="11" xr3:uid="{65EE5581-8C41-4557-9B28-8757C92AB462}" name="Columna1" dataDxfId="33">
      <calculatedColumnFormula>+F25-Tabla1[[#This Row],[Financiera 
 (F)]]</calculatedColumnFormula>
    </tableColumn>
    <tableColumn id="12" xr3:uid="{6191F46E-878B-459B-9BA1-C02CAE6FEBC8}" name=" -   " dataDxfId="32"/>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31" dataDxfId="29" headerRowBorderDxfId="30" tableBorderDxfId="28" totalsRowBorderDxfId="27">
  <tableColumns count="10">
    <tableColumn id="1" xr3:uid="{FC6DB111-2F12-440B-93CC-262C064DA1B7}" name="Producto" dataDxfId="26"/>
    <tableColumn id="2" xr3:uid="{6B662EFC-2FBC-48EE-ADAE-F860FD6BC257}" name="Indicador" dataDxfId="25"/>
    <tableColumn id="3" xr3:uid="{BA97FF1B-1060-4614-AFE1-67BFC24D5802}" name="Física_x000a_(A)" dataDxfId="24" dataCellStyle="Millares"/>
    <tableColumn id="4" xr3:uid="{01DD5E01-3432-4797-A877-368DE9E3A228}" name="Financiera_x000a_(B)" dataDxfId="23" dataCellStyle="Millares"/>
    <tableColumn id="9" xr3:uid="{96EF8D5C-A1CC-4D3F-94B9-2D6047E0FD08}" name="Física_x000a_(C)" dataDxfId="22" dataCellStyle="Millares">
      <calculatedColumnFormula>+Tabla13[[#This Row],[Física
(A)]]/1</calculatedColumnFormula>
    </tableColumn>
    <tableColumn id="10" xr3:uid="{889C75D1-1248-4F97-A615-BE519BD5DC80}" name="Financiera_x000a_(D)" dataDxfId="21" dataCellStyle="Millares"/>
    <tableColumn id="5" xr3:uid="{92B90EC3-83BA-45B2-9B80-28BBEB7EC9E0}" name="Física _x000a_(E)" dataDxfId="20" dataCellStyle="Millares"/>
    <tableColumn id="6" xr3:uid="{546E0053-40B8-4E51-860E-CBF2981B7D7A}" name="Financiera _x000a_ (F)" dataDxfId="19"/>
    <tableColumn id="7" xr3:uid="{F0BCFDA7-BE59-4E81-8958-E4237373605D}" name="Física _x000a_(%)_x000a_ G=E/C" dataDxfId="18" dataCellStyle="Porcentaje">
      <calculatedColumnFormula>IF(G29&gt;0,G29/E29,0)</calculatedColumnFormula>
    </tableColumn>
    <tableColumn id="8" xr3:uid="{634103A3-E1ED-43D4-B160-1BE8498411F0}" name="Financiero _x000a_(%) _x000a_H=F/D" dataDxfId="17">
      <calculatedColumnFormula>IF(H29&gt;0,H29/F29,0)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L29" totalsRowShown="0" headerRowDxfId="16" dataDxfId="14" headerRowBorderDxfId="15" tableBorderDxfId="13" totalsRowBorderDxfId="12">
  <tableColumns count="12">
    <tableColumn id="1" xr3:uid="{3DBF79D8-7820-48E8-A640-3FF95DE660CA}" name="Producto" dataDxfId="11"/>
    <tableColumn id="2" xr3:uid="{24656F2E-0208-438A-B655-0AF00AABEB48}" name="Indicador" dataDxfId="10"/>
    <tableColumn id="3" xr3:uid="{C749E1FB-73BE-4219-863C-4440752FABB6}" name="Física_x000a_(A)" dataDxfId="9" dataCellStyle="Millares"/>
    <tableColumn id="4" xr3:uid="{5A006633-A0BC-40E6-A0F1-10449993946D}" name="Financiera_x000a_(B)" dataDxfId="8"/>
    <tableColumn id="9" xr3:uid="{113C7BDC-C86C-4BF2-955E-30FC55791F3E}" name="Física_x000a_(C)" dataDxfId="7"/>
    <tableColumn id="10" xr3:uid="{C6C24817-50B9-4FBC-9CF2-C09963EAFB4E}" name="Financiera_x000a_(D)" dataDxfId="6"/>
    <tableColumn id="5" xr3:uid="{786A5200-41D3-481B-9A19-3F77FB2229DF}" name="Física _x000a_(E)" dataDxfId="5"/>
    <tableColumn id="6" xr3:uid="{91D23E72-A360-428B-840C-BE0D90B779E3}" name="Financiera _x000a_ (F)" dataDxfId="4"/>
    <tableColumn id="7" xr3:uid="{07A140AF-526B-40E3-9D99-2CE7A4806885}" name="Física _x000a_(%)_x000a_ G=E/C" dataDxfId="3" dataCellStyle="Porcentaje">
      <calculatedColumnFormula>IF(G29&gt;0,G29/E29,0)</calculatedColumnFormula>
    </tableColumn>
    <tableColumn id="8" xr3:uid="{DF800A31-F9E2-4166-B432-22F2A910032E}" name="Financiero _x000a_(%) _x000a_H=F/D" dataDxfId="2">
      <calculatedColumnFormula>IF(H29&gt;0,H29/F29,0)</calculatedColumnFormula>
    </tableColumn>
    <tableColumn id="11" xr3:uid="{E22C3CA8-E70A-4331-9F7C-D8BA6B9D63D7}" name="413,724" dataDxfId="1">
      <calculatedColumnFormula>+Tabla134[[#Headers],[ 409,657 ]]-Tabla134[[#Headers],[413,724]]</calculatedColumnFormula>
    </tableColumn>
    <tableColumn id="12" xr3:uid="{393B8E12-00C9-422F-A445-7A2F0708C5C1}" name=" 409,657 " dataDxfId="0"/>
  </tableColumns>
  <tableStyleInfo name="Estilo de tabla 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29" dT="2024-01-12T20:08:13.95" personId="{6FB7FAF5-93A4-4C1D-8107-0FB10321CC82}" id="{9239CDFF-D7D2-4E89-AA97-5EF4BB96C4CE}">
    <text>Según informe estadísticos al mes de septiembre la incorporación de clientes fue de 417,518 a diferencia del informe octubre diciembre donde solo se registraron 409,657 esto daría una disminución de 4,067 al cierre del año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2"/>
  <sheetViews>
    <sheetView view="pageBreakPreview" topLeftCell="A2" zoomScaleNormal="100" zoomScaleSheetLayoutView="100" workbookViewId="0">
      <selection activeCell="O12" sqref="O12"/>
    </sheetView>
  </sheetViews>
  <sheetFormatPr baseColWidth="10" defaultRowHeight="15" x14ac:dyDescent="0.25"/>
  <cols>
    <col min="1" max="14" width="11.42578125" style="28"/>
    <col min="15" max="16" width="11.42578125" style="28" customWidth="1"/>
    <col min="17" max="16384" width="11.42578125" style="28"/>
  </cols>
  <sheetData>
    <row r="2" spans="1:15" ht="82.5" customHeight="1" x14ac:dyDescent="0.85">
      <c r="A2" s="83"/>
      <c r="B2" s="83"/>
      <c r="C2" s="83"/>
      <c r="D2" s="83"/>
      <c r="E2" s="83"/>
      <c r="F2" s="83"/>
      <c r="G2" s="83"/>
      <c r="H2" s="83"/>
      <c r="I2" s="83"/>
      <c r="J2" s="83"/>
      <c r="K2" s="83"/>
      <c r="L2" s="83"/>
      <c r="M2" s="83"/>
    </row>
    <row r="10" spans="1:15" ht="33.75" x14ac:dyDescent="0.5">
      <c r="A10" s="84" t="s">
        <v>69</v>
      </c>
      <c r="B10" s="84"/>
      <c r="C10" s="84"/>
      <c r="D10" s="84"/>
      <c r="E10" s="84"/>
      <c r="F10" s="84"/>
      <c r="G10" s="84"/>
      <c r="H10" s="84"/>
      <c r="I10" s="84"/>
      <c r="J10" s="84"/>
      <c r="K10" s="84"/>
      <c r="L10" s="84"/>
      <c r="M10" s="84"/>
    </row>
    <row r="11" spans="1:15" ht="63.75" customHeight="1" x14ac:dyDescent="0.45">
      <c r="A11" s="85" t="s">
        <v>112</v>
      </c>
      <c r="B11" s="85"/>
      <c r="C11" s="85"/>
      <c r="D11" s="85"/>
      <c r="E11" s="85"/>
      <c r="F11" s="85"/>
      <c r="G11" s="85"/>
      <c r="H11" s="85"/>
      <c r="I11" s="85"/>
      <c r="J11" s="85"/>
      <c r="K11" s="85"/>
      <c r="L11" s="85"/>
      <c r="M11" s="85"/>
    </row>
    <row r="12" spans="1:15" ht="22.5" x14ac:dyDescent="0.3">
      <c r="A12" s="29"/>
      <c r="B12" s="29"/>
      <c r="C12" s="29"/>
      <c r="D12" s="29"/>
      <c r="E12" s="29"/>
      <c r="F12" s="29"/>
      <c r="G12" s="29"/>
      <c r="H12" s="29"/>
      <c r="I12" s="29"/>
      <c r="J12" s="29"/>
      <c r="K12" s="29"/>
      <c r="L12" s="29"/>
      <c r="M12" s="29"/>
    </row>
    <row r="13" spans="1:15" x14ac:dyDescent="0.25">
      <c r="O13" s="30"/>
    </row>
    <row r="15" spans="1:15" ht="18.75" x14ac:dyDescent="0.3">
      <c r="O15" s="31"/>
    </row>
    <row r="23" spans="4:15" x14ac:dyDescent="0.25">
      <c r="D23" s="32"/>
      <c r="E23" s="32"/>
    </row>
    <row r="29" spans="4:15" x14ac:dyDescent="0.25">
      <c r="O29" s="32"/>
    </row>
    <row r="32" spans="4:15" x14ac:dyDescent="0.25">
      <c r="O32" s="32"/>
    </row>
  </sheetData>
  <mergeCells count="3">
    <mergeCell ref="A2:M2"/>
    <mergeCell ref="A10:M10"/>
    <mergeCell ref="A11:M11"/>
  </mergeCells>
  <pageMargins left="0.7" right="0.7" top="0.75" bottom="0.75" header="0.3" footer="0.3"/>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zoomScale="60" zoomScaleNormal="100" workbookViewId="0">
      <selection activeCell="I9" sqref="I9"/>
    </sheetView>
  </sheetViews>
  <sheetFormatPr baseColWidth="10" defaultRowHeight="15" x14ac:dyDescent="0.25"/>
  <cols>
    <col min="1" max="16384" width="11.42578125" style="32"/>
  </cols>
  <sheetData>
    <row r="18" spans="1:10" ht="278.25" customHeight="1" x14ac:dyDescent="1.95">
      <c r="A18" s="86" t="s">
        <v>70</v>
      </c>
      <c r="B18" s="86"/>
      <c r="C18" s="86"/>
      <c r="D18" s="86"/>
      <c r="E18" s="86"/>
      <c r="F18" s="86"/>
      <c r="G18" s="86"/>
      <c r="H18" s="86"/>
      <c r="I18" s="86"/>
      <c r="J18" s="86"/>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tabColor rgb="FFFF0000"/>
  </sheetPr>
  <dimension ref="A1:S53"/>
  <sheetViews>
    <sheetView view="pageBreakPreview" topLeftCell="A23" zoomScaleNormal="100" zoomScaleSheetLayoutView="100" workbookViewId="0">
      <selection activeCell="B35" sqref="B35:J35"/>
    </sheetView>
  </sheetViews>
  <sheetFormatPr baseColWidth="10" defaultRowHeight="15" x14ac:dyDescent="0.25"/>
  <cols>
    <col min="1" max="1" width="28.7109375" style="5" customWidth="1"/>
    <col min="2" max="2" width="18.7109375" style="5" customWidth="1"/>
    <col min="3" max="6" width="12.7109375" style="5" customWidth="1"/>
    <col min="7" max="7" width="12.42578125" style="5" customWidth="1"/>
    <col min="8" max="8" width="18.5703125" style="5" customWidth="1"/>
    <col min="9" max="9" width="12.7109375" style="5" customWidth="1"/>
    <col min="10" max="10" width="20.140625" style="5" customWidth="1"/>
    <col min="11" max="11" width="15.7109375" bestFit="1" customWidth="1"/>
    <col min="12" max="12" width="21.140625" customWidth="1"/>
    <col min="13" max="13" width="16.85546875" bestFit="1" customWidth="1"/>
    <col min="16" max="16" width="15.140625" bestFit="1" customWidth="1"/>
    <col min="17" max="17" width="18.85546875" bestFit="1" customWidth="1"/>
  </cols>
  <sheetData>
    <row r="1" spans="1:10" ht="21.75" customHeight="1" thickBot="1" x14ac:dyDescent="0.3">
      <c r="A1" s="17"/>
      <c r="B1" s="127" t="s">
        <v>113</v>
      </c>
      <c r="C1" s="128"/>
      <c r="D1" s="128"/>
      <c r="E1" s="128"/>
      <c r="F1" s="128"/>
      <c r="G1" s="128"/>
      <c r="H1" s="128"/>
      <c r="I1" s="128"/>
      <c r="J1" s="129"/>
    </row>
    <row r="2" spans="1:10" ht="21.75" customHeight="1" thickBot="1" x14ac:dyDescent="0.3">
      <c r="A2" s="18"/>
      <c r="B2" s="130" t="s">
        <v>0</v>
      </c>
      <c r="C2" s="131"/>
      <c r="D2" s="130" t="s">
        <v>1</v>
      </c>
      <c r="E2" s="131"/>
      <c r="F2" s="131"/>
      <c r="G2" s="131"/>
      <c r="H2" s="132"/>
      <c r="I2" s="1" t="s">
        <v>2</v>
      </c>
      <c r="J2" s="2" t="s">
        <v>3</v>
      </c>
    </row>
    <row r="3" spans="1:10" ht="21.75" thickBot="1" x14ac:dyDescent="0.3">
      <c r="A3" s="19"/>
      <c r="B3" s="133" t="s">
        <v>4</v>
      </c>
      <c r="C3" s="134"/>
      <c r="D3" s="133" t="s">
        <v>80</v>
      </c>
      <c r="E3" s="134"/>
      <c r="F3" s="134"/>
      <c r="G3" s="134"/>
      <c r="H3" s="135"/>
      <c r="I3" s="23" t="s">
        <v>78</v>
      </c>
      <c r="J3" s="24">
        <v>0</v>
      </c>
    </row>
    <row r="4" spans="1:10" ht="9.75" customHeight="1" x14ac:dyDescent="0.25">
      <c r="A4" s="120"/>
      <c r="B4" s="121"/>
      <c r="C4" s="121"/>
      <c r="D4" s="122"/>
      <c r="E4" s="122"/>
      <c r="F4" s="122"/>
      <c r="G4" s="122"/>
      <c r="H4" s="122"/>
      <c r="I4" s="121"/>
      <c r="J4" s="123"/>
    </row>
    <row r="5" spans="1:10" ht="3" customHeight="1" x14ac:dyDescent="0.25">
      <c r="A5" s="139"/>
      <c r="B5" s="140"/>
      <c r="C5" s="140"/>
      <c r="D5" s="140"/>
      <c r="E5" s="140"/>
      <c r="F5" s="140"/>
      <c r="G5" s="140"/>
      <c r="H5" s="140"/>
      <c r="I5" s="140"/>
      <c r="J5" s="141"/>
    </row>
    <row r="6" spans="1:10" ht="15.75" x14ac:dyDescent="0.25">
      <c r="A6" s="89" t="s">
        <v>84</v>
      </c>
      <c r="B6" s="90"/>
      <c r="C6" s="90"/>
      <c r="D6" s="90"/>
      <c r="E6" s="90"/>
      <c r="F6" s="90"/>
      <c r="G6" s="90"/>
      <c r="H6" s="90"/>
      <c r="I6" s="90"/>
      <c r="J6" s="91"/>
    </row>
    <row r="7" spans="1:10" ht="15.75" x14ac:dyDescent="0.25">
      <c r="A7" s="101" t="s">
        <v>5</v>
      </c>
      <c r="B7" s="102"/>
      <c r="C7" s="102"/>
      <c r="D7" s="102"/>
      <c r="E7" s="102"/>
      <c r="F7" s="102"/>
      <c r="G7" s="102"/>
      <c r="H7" s="102"/>
      <c r="I7" s="102"/>
      <c r="J7" s="103"/>
    </row>
    <row r="8" spans="1:10" x14ac:dyDescent="0.25">
      <c r="A8" s="3" t="s">
        <v>6</v>
      </c>
      <c r="B8" s="124" t="s">
        <v>48</v>
      </c>
      <c r="C8" s="125"/>
      <c r="D8" s="125"/>
      <c r="E8" s="125"/>
      <c r="F8" s="125"/>
      <c r="G8" s="125"/>
      <c r="H8" s="125"/>
      <c r="I8" s="125"/>
      <c r="J8" s="126"/>
    </row>
    <row r="9" spans="1:10" ht="15" customHeight="1" x14ac:dyDescent="0.25">
      <c r="A9" s="20" t="s">
        <v>35</v>
      </c>
      <c r="B9" s="124" t="s">
        <v>49</v>
      </c>
      <c r="C9" s="125"/>
      <c r="D9" s="125"/>
      <c r="E9" s="125"/>
      <c r="F9" s="125"/>
      <c r="G9" s="125"/>
      <c r="H9" s="125"/>
      <c r="I9" s="125"/>
      <c r="J9" s="126"/>
    </row>
    <row r="10" spans="1:10" x14ac:dyDescent="0.25">
      <c r="A10" s="20" t="s">
        <v>36</v>
      </c>
      <c r="B10" s="124" t="s">
        <v>50</v>
      </c>
      <c r="C10" s="125"/>
      <c r="D10" s="125"/>
      <c r="E10" s="125"/>
      <c r="F10" s="125"/>
      <c r="G10" s="125"/>
      <c r="H10" s="125"/>
      <c r="I10" s="125"/>
      <c r="J10" s="126"/>
    </row>
    <row r="11" spans="1:10" ht="29.25" customHeight="1" x14ac:dyDescent="0.25">
      <c r="A11" s="3" t="s">
        <v>7</v>
      </c>
      <c r="B11" s="99" t="s">
        <v>51</v>
      </c>
      <c r="C11" s="99"/>
      <c r="D11" s="99"/>
      <c r="E11" s="99"/>
      <c r="F11" s="99"/>
      <c r="G11" s="99"/>
      <c r="H11" s="99"/>
      <c r="I11" s="99"/>
      <c r="J11" s="100"/>
    </row>
    <row r="12" spans="1:10" ht="32.25" customHeight="1" x14ac:dyDescent="0.25">
      <c r="A12" s="3" t="s">
        <v>8</v>
      </c>
      <c r="B12" s="99" t="s">
        <v>52</v>
      </c>
      <c r="C12" s="99"/>
      <c r="D12" s="99"/>
      <c r="E12" s="99"/>
      <c r="F12" s="99"/>
      <c r="G12" s="99"/>
      <c r="H12" s="99"/>
      <c r="I12" s="99"/>
      <c r="J12" s="100"/>
    </row>
    <row r="13" spans="1:10" ht="15.75" x14ac:dyDescent="0.25">
      <c r="A13" s="89" t="s">
        <v>9</v>
      </c>
      <c r="B13" s="90"/>
      <c r="C13" s="90"/>
      <c r="D13" s="90"/>
      <c r="E13" s="90"/>
      <c r="F13" s="90"/>
      <c r="G13" s="90"/>
      <c r="H13" s="90"/>
      <c r="I13" s="90"/>
      <c r="J13" s="91"/>
    </row>
    <row r="14" spans="1:10" x14ac:dyDescent="0.25">
      <c r="A14" s="3" t="s">
        <v>10</v>
      </c>
      <c r="B14" s="21">
        <v>2</v>
      </c>
      <c r="C14" s="138" t="str">
        <f>IFERROR(VLOOKUP(B14,'[1]Validacion datos'!A2:B5,2,FALSE),"")</f>
        <v>DESARROLLO SOCIAL</v>
      </c>
      <c r="D14" s="138"/>
      <c r="E14" s="138"/>
      <c r="F14" s="138"/>
      <c r="G14" s="138"/>
      <c r="H14" s="138"/>
      <c r="I14" s="138"/>
      <c r="J14" s="138"/>
    </row>
    <row r="15" spans="1:10" x14ac:dyDescent="0.25">
      <c r="A15" s="3" t="s">
        <v>11</v>
      </c>
      <c r="B15" s="6">
        <v>2.5</v>
      </c>
      <c r="C15" s="138" t="str">
        <f>IFERROR(VLOOKUP(B15,'[1]Validacion datos'!A8:B26,2,FALSE),"")</f>
        <v>Vivienda digna en entornos saludables</v>
      </c>
      <c r="D15" s="138"/>
      <c r="E15" s="138"/>
      <c r="F15" s="138"/>
      <c r="G15" s="138"/>
      <c r="H15" s="138"/>
      <c r="I15" s="138"/>
      <c r="J15" s="138"/>
    </row>
    <row r="16" spans="1:10" x14ac:dyDescent="0.25">
      <c r="A16" s="3" t="s">
        <v>12</v>
      </c>
      <c r="B16" s="7" t="s">
        <v>53</v>
      </c>
      <c r="C16" s="142" t="str">
        <f>IFERROR(VLOOKUP(B16,'[1]Validacion datos'!D8:E64,2,FALSE),"")</f>
        <v>Garantizar el acceso universal a servicios de agua potable y saneamiento, provistos con calidad y eficiencia</v>
      </c>
      <c r="D16" s="142"/>
      <c r="E16" s="142"/>
      <c r="F16" s="142"/>
      <c r="G16" s="142"/>
      <c r="H16" s="142"/>
      <c r="I16" s="142"/>
      <c r="J16" s="142"/>
    </row>
    <row r="17" spans="1:17" ht="15.75" x14ac:dyDescent="0.25">
      <c r="A17" s="89" t="s">
        <v>13</v>
      </c>
      <c r="B17" s="90"/>
      <c r="C17" s="90"/>
      <c r="D17" s="90"/>
      <c r="E17" s="90"/>
      <c r="F17" s="90"/>
      <c r="G17" s="90"/>
      <c r="H17" s="90"/>
      <c r="I17" s="90"/>
      <c r="J17" s="91"/>
    </row>
    <row r="18" spans="1:17" x14ac:dyDescent="0.25">
      <c r="A18" s="3" t="s">
        <v>14</v>
      </c>
      <c r="B18" s="99" t="s">
        <v>54</v>
      </c>
      <c r="C18" s="99"/>
      <c r="D18" s="99"/>
      <c r="E18" s="99"/>
      <c r="F18" s="99"/>
      <c r="G18" s="99"/>
      <c r="H18" s="99"/>
      <c r="I18" s="99"/>
      <c r="J18" s="100"/>
    </row>
    <row r="19" spans="1:17" ht="141" customHeight="1" x14ac:dyDescent="0.25">
      <c r="A19" s="8" t="s">
        <v>15</v>
      </c>
      <c r="B19" s="99" t="s">
        <v>99</v>
      </c>
      <c r="C19" s="99"/>
      <c r="D19" s="99"/>
      <c r="E19" s="99"/>
      <c r="F19" s="99"/>
      <c r="G19" s="99"/>
      <c r="H19" s="99"/>
      <c r="I19" s="99"/>
      <c r="J19" s="100"/>
    </row>
    <row r="20" spans="1:17" ht="14.25" customHeight="1" x14ac:dyDescent="0.25">
      <c r="A20" s="8" t="s">
        <v>16</v>
      </c>
      <c r="B20" s="108" t="s">
        <v>94</v>
      </c>
      <c r="C20" s="108"/>
      <c r="D20" s="108"/>
      <c r="E20" s="108"/>
      <c r="F20" s="108"/>
      <c r="G20" s="108"/>
      <c r="H20" s="108"/>
      <c r="I20" s="108"/>
      <c r="J20" s="109"/>
    </row>
    <row r="21" spans="1:17" x14ac:dyDescent="0.25">
      <c r="A21" s="8" t="s">
        <v>37</v>
      </c>
      <c r="B21" s="99" t="s">
        <v>67</v>
      </c>
      <c r="C21" s="99"/>
      <c r="D21" s="99"/>
      <c r="E21" s="99"/>
      <c r="F21" s="99"/>
      <c r="G21" s="99"/>
      <c r="H21" s="99"/>
      <c r="I21" s="99"/>
      <c r="J21" s="100"/>
    </row>
    <row r="22" spans="1:17" ht="15.75" x14ac:dyDescent="0.25">
      <c r="A22" s="89" t="s">
        <v>17</v>
      </c>
      <c r="B22" s="90"/>
      <c r="C22" s="90"/>
      <c r="D22" s="90"/>
      <c r="E22" s="90"/>
      <c r="F22" s="90"/>
      <c r="G22" s="90"/>
      <c r="H22" s="90"/>
      <c r="I22" s="90"/>
      <c r="J22" s="91"/>
    </row>
    <row r="23" spans="1:17" ht="15.75" x14ac:dyDescent="0.25">
      <c r="A23" s="101" t="s">
        <v>18</v>
      </c>
      <c r="B23" s="102"/>
      <c r="C23" s="102"/>
      <c r="D23" s="102"/>
      <c r="E23" s="102"/>
      <c r="F23" s="102"/>
      <c r="G23" s="102"/>
      <c r="H23" s="102"/>
      <c r="I23" s="102"/>
      <c r="J23" s="103"/>
    </row>
    <row r="24" spans="1:17" ht="15" customHeight="1" x14ac:dyDescent="0.25">
      <c r="A24" s="143" t="s">
        <v>19</v>
      </c>
      <c r="B24" s="107"/>
      <c r="C24" s="104" t="s">
        <v>20</v>
      </c>
      <c r="D24" s="106"/>
      <c r="E24" s="106"/>
      <c r="F24" s="106" t="s">
        <v>21</v>
      </c>
      <c r="G24" s="106"/>
      <c r="H24" s="107"/>
      <c r="I24" s="104" t="s">
        <v>22</v>
      </c>
      <c r="J24" s="105"/>
    </row>
    <row r="25" spans="1:17" x14ac:dyDescent="0.25">
      <c r="A25" s="110">
        <v>5097580187</v>
      </c>
      <c r="B25" s="111"/>
      <c r="C25" s="117">
        <f>+D29</f>
        <v>7109301000.4499998</v>
      </c>
      <c r="D25" s="118"/>
      <c r="E25" s="119"/>
      <c r="F25" s="117">
        <v>5129600307.8699999</v>
      </c>
      <c r="G25" s="118"/>
      <c r="H25" s="119"/>
      <c r="I25" s="112">
        <f>IF(F25&gt;0,F25/C25,0)</f>
        <v>0.72153370739898481</v>
      </c>
      <c r="J25" s="113"/>
      <c r="K25" s="50"/>
      <c r="L25" s="34"/>
    </row>
    <row r="26" spans="1:17" ht="15.75" x14ac:dyDescent="0.25">
      <c r="A26" s="101" t="s">
        <v>23</v>
      </c>
      <c r="B26" s="102"/>
      <c r="C26" s="102"/>
      <c r="D26" s="102"/>
      <c r="E26" s="102"/>
      <c r="F26" s="102"/>
      <c r="G26" s="102"/>
      <c r="H26" s="102"/>
      <c r="I26" s="102"/>
      <c r="J26" s="103"/>
      <c r="L26" s="34"/>
    </row>
    <row r="27" spans="1:17" x14ac:dyDescent="0.25">
      <c r="A27" s="4"/>
      <c r="B27"/>
      <c r="C27" s="114" t="s">
        <v>47</v>
      </c>
      <c r="D27" s="115"/>
      <c r="E27" s="114" t="s">
        <v>118</v>
      </c>
      <c r="F27" s="115"/>
      <c r="G27" s="114" t="s">
        <v>119</v>
      </c>
      <c r="H27" s="114"/>
      <c r="I27" s="114" t="s">
        <v>24</v>
      </c>
      <c r="J27" s="116"/>
    </row>
    <row r="28" spans="1:17" ht="38.25" x14ac:dyDescent="0.25">
      <c r="A28" s="9" t="s">
        <v>25</v>
      </c>
      <c r="B28" s="10" t="s">
        <v>26</v>
      </c>
      <c r="C28" s="10" t="s">
        <v>38</v>
      </c>
      <c r="D28" s="10" t="s">
        <v>39</v>
      </c>
      <c r="E28" s="10" t="s">
        <v>41</v>
      </c>
      <c r="F28" s="10" t="s">
        <v>42</v>
      </c>
      <c r="G28" s="10" t="s">
        <v>43</v>
      </c>
      <c r="H28" s="10" t="s">
        <v>44</v>
      </c>
      <c r="I28" s="10" t="s">
        <v>45</v>
      </c>
      <c r="J28" s="11" t="s">
        <v>46</v>
      </c>
      <c r="K28" s="10" t="s">
        <v>108</v>
      </c>
      <c r="L28" s="71" t="s">
        <v>110</v>
      </c>
    </row>
    <row r="29" spans="1:17" ht="48" x14ac:dyDescent="0.25">
      <c r="A29" s="25" t="s">
        <v>83</v>
      </c>
      <c r="B29" s="26" t="s">
        <v>82</v>
      </c>
      <c r="C29" s="40">
        <v>587200320</v>
      </c>
      <c r="D29" s="13">
        <v>7109301000.4499998</v>
      </c>
      <c r="E29" s="13">
        <f>+Tabla1[[#This Row],[Física
(A)]]/1</f>
        <v>587200320</v>
      </c>
      <c r="F29" s="13">
        <v>7109301000.4499998</v>
      </c>
      <c r="G29" s="66">
        <v>543069004.91006815</v>
      </c>
      <c r="H29" s="13">
        <f>1789141862.6+58174+1780071659.03+[2]!Tabla1[[#This Row],[Financiera 
 (F)]]</f>
        <v>5129600307.8699999</v>
      </c>
      <c r="I29" s="47">
        <f>IF(G29&gt;0,G29/E29,0)</f>
        <v>0.9248445316073195</v>
      </c>
      <c r="J29" s="36">
        <f>IF(H29&gt;0,H29/F29,0)</f>
        <v>0.72153370739898481</v>
      </c>
      <c r="K29" s="64">
        <f>+F25-Tabla1[[#This Row],[Financiera 
 (F)]]</f>
        <v>0</v>
      </c>
      <c r="L29" s="57"/>
      <c r="Q29" s="34"/>
    </row>
    <row r="30" spans="1:17" ht="15" customHeight="1" x14ac:dyDescent="0.25">
      <c r="A30" s="45"/>
      <c r="B30" s="27" t="s">
        <v>81</v>
      </c>
      <c r="C30" s="46"/>
      <c r="D30" s="43"/>
      <c r="E30" s="46">
        <f>81000000*4</f>
        <v>324000000</v>
      </c>
      <c r="F30" s="43"/>
      <c r="G30" s="46">
        <v>308896835.55599999</v>
      </c>
      <c r="H30" s="43"/>
      <c r="I30" s="47">
        <f>IF(G30&gt;0,G30/E30,0)</f>
        <v>0.95338529492592594</v>
      </c>
      <c r="J30" s="48">
        <f t="shared" ref="I30:J31" si="0">IF(H30&gt;0,H30/F30,0)</f>
        <v>0</v>
      </c>
      <c r="K30" s="72">
        <f>+F26-Tabla1[[#This Row],[Financiera 
 (F)]]</f>
        <v>0</v>
      </c>
      <c r="L30" s="57"/>
    </row>
    <row r="31" spans="1:17" ht="37.5" customHeight="1" x14ac:dyDescent="0.25">
      <c r="A31" s="45"/>
      <c r="B31" s="27" t="s">
        <v>79</v>
      </c>
      <c r="C31" s="46"/>
      <c r="D31" s="43"/>
      <c r="E31" s="43">
        <v>813000</v>
      </c>
      <c r="F31" s="43"/>
      <c r="G31" s="43">
        <v>961345</v>
      </c>
      <c r="H31" s="43"/>
      <c r="I31" s="47">
        <f t="shared" si="0"/>
        <v>1.1824661746617466</v>
      </c>
      <c r="J31" s="48">
        <f t="shared" si="0"/>
        <v>0</v>
      </c>
      <c r="K31" s="72">
        <f>+F27-Tabla1[[#This Row],[Financiera 
 (F)]]</f>
        <v>0</v>
      </c>
      <c r="L31" s="70"/>
      <c r="M31" s="54"/>
    </row>
    <row r="32" spans="1:17" ht="15.75" x14ac:dyDescent="0.25">
      <c r="A32" s="89" t="s">
        <v>27</v>
      </c>
      <c r="B32" s="90"/>
      <c r="C32" s="90"/>
      <c r="D32" s="90"/>
      <c r="E32" s="90"/>
      <c r="F32" s="90"/>
      <c r="G32" s="90"/>
      <c r="H32" s="90"/>
      <c r="I32" s="90"/>
      <c r="J32" s="91"/>
      <c r="L32" s="38"/>
      <c r="M32" s="49"/>
    </row>
    <row r="33" spans="1:19" ht="15.75" x14ac:dyDescent="0.25">
      <c r="A33" s="101" t="s">
        <v>28</v>
      </c>
      <c r="B33" s="102"/>
      <c r="C33" s="102"/>
      <c r="D33" s="102"/>
      <c r="E33" s="102"/>
      <c r="F33" s="102"/>
      <c r="G33" s="102"/>
      <c r="H33" s="102"/>
      <c r="I33" s="102"/>
      <c r="J33" s="103"/>
      <c r="L33" s="34"/>
      <c r="M33" s="50"/>
    </row>
    <row r="34" spans="1:19" ht="26.25" customHeight="1" x14ac:dyDescent="0.25">
      <c r="A34" s="16" t="s">
        <v>29</v>
      </c>
      <c r="B34" s="108" t="s">
        <v>88</v>
      </c>
      <c r="C34" s="108"/>
      <c r="D34" s="108"/>
      <c r="E34" s="108"/>
      <c r="F34" s="108"/>
      <c r="G34" s="108"/>
      <c r="H34" s="108"/>
      <c r="I34" s="108"/>
      <c r="J34" s="109"/>
      <c r="P34" s="34"/>
      <c r="Q34" s="53"/>
    </row>
    <row r="35" spans="1:19" ht="27.75" customHeight="1" x14ac:dyDescent="0.25">
      <c r="A35" s="16" t="s">
        <v>30</v>
      </c>
      <c r="B35" s="99" t="s">
        <v>58</v>
      </c>
      <c r="C35" s="99"/>
      <c r="D35" s="99"/>
      <c r="E35" s="99"/>
      <c r="F35" s="99"/>
      <c r="G35" s="99"/>
      <c r="H35" s="99"/>
      <c r="I35" s="99"/>
      <c r="J35" s="100"/>
      <c r="P35" s="34"/>
      <c r="Q35" s="53"/>
    </row>
    <row r="36" spans="1:19" ht="46.5" customHeight="1" x14ac:dyDescent="0.25">
      <c r="A36" s="16" t="s">
        <v>31</v>
      </c>
      <c r="B36" s="108" t="s">
        <v>114</v>
      </c>
      <c r="C36" s="108"/>
      <c r="D36" s="108"/>
      <c r="E36" s="108"/>
      <c r="F36" s="108"/>
      <c r="G36" s="108"/>
      <c r="H36" s="108"/>
      <c r="I36" s="108"/>
      <c r="J36" s="109"/>
    </row>
    <row r="37" spans="1:19" ht="66" customHeight="1" x14ac:dyDescent="0.25">
      <c r="A37" s="16" t="s">
        <v>32</v>
      </c>
      <c r="B37" s="108" t="s">
        <v>124</v>
      </c>
      <c r="C37" s="108"/>
      <c r="D37" s="108"/>
      <c r="E37" s="108"/>
      <c r="F37" s="108"/>
      <c r="G37" s="108"/>
      <c r="H37" s="108"/>
      <c r="I37" s="108"/>
      <c r="J37" s="109"/>
      <c r="N37" s="88"/>
      <c r="O37" s="88"/>
      <c r="P37" s="88"/>
      <c r="Q37" s="88"/>
      <c r="R37" s="88"/>
      <c r="S37" s="88"/>
    </row>
    <row r="38" spans="1:19" ht="15.75" x14ac:dyDescent="0.25">
      <c r="A38" s="89" t="s">
        <v>33</v>
      </c>
      <c r="B38" s="90"/>
      <c r="C38" s="90"/>
      <c r="D38" s="90"/>
      <c r="E38" s="90"/>
      <c r="F38" s="90"/>
      <c r="G38" s="90"/>
      <c r="H38" s="90"/>
      <c r="I38" s="90"/>
      <c r="J38" s="91"/>
      <c r="N38" s="88"/>
      <c r="O38" s="88"/>
      <c r="P38" s="88"/>
      <c r="Q38" s="88"/>
      <c r="R38" s="88"/>
      <c r="S38" s="88"/>
    </row>
    <row r="39" spans="1:19" ht="15.75" x14ac:dyDescent="0.25">
      <c r="A39" s="92" t="s">
        <v>34</v>
      </c>
      <c r="B39" s="93"/>
      <c r="C39" s="93"/>
      <c r="D39" s="93"/>
      <c r="E39" s="93"/>
      <c r="F39" s="93"/>
      <c r="G39" s="93"/>
      <c r="H39" s="93"/>
      <c r="I39" s="93"/>
      <c r="J39" s="94"/>
      <c r="N39" s="55"/>
    </row>
    <row r="40" spans="1:19" ht="32.25" customHeight="1" x14ac:dyDescent="0.25">
      <c r="A40" s="95" t="s">
        <v>95</v>
      </c>
      <c r="B40" s="96"/>
      <c r="C40" s="96"/>
      <c r="D40" s="96"/>
      <c r="E40" s="96"/>
      <c r="F40" s="96"/>
      <c r="G40" s="96"/>
      <c r="H40" s="96"/>
      <c r="I40" s="96"/>
      <c r="J40" s="97"/>
    </row>
    <row r="41" spans="1:19" ht="6" customHeight="1" x14ac:dyDescent="0.25">
      <c r="A41" s="22"/>
      <c r="B41" s="22"/>
      <c r="C41" s="22"/>
      <c r="D41" s="22"/>
      <c r="E41" s="22"/>
      <c r="F41" s="22"/>
      <c r="G41" s="22"/>
      <c r="H41" s="22"/>
      <c r="I41" s="22"/>
      <c r="J41" s="22"/>
    </row>
    <row r="42" spans="1:19" ht="14.25" customHeight="1" x14ac:dyDescent="0.25">
      <c r="A42" s="98" t="s">
        <v>40</v>
      </c>
      <c r="B42" s="98"/>
      <c r="C42" s="98"/>
      <c r="D42" s="98"/>
      <c r="E42" s="98"/>
      <c r="F42" s="98"/>
      <c r="G42" s="98"/>
      <c r="H42" s="98"/>
      <c r="I42" s="98"/>
      <c r="J42" s="98"/>
    </row>
    <row r="43" spans="1:19" x14ac:dyDescent="0.25">
      <c r="A43" s="51" t="s">
        <v>89</v>
      </c>
      <c r="B43" s="52">
        <f>+A25</f>
        <v>5097580187</v>
      </c>
    </row>
    <row r="44" spans="1:19" x14ac:dyDescent="0.25">
      <c r="A44" s="51" t="s">
        <v>90</v>
      </c>
      <c r="B44" s="52">
        <f>+C25</f>
        <v>7109301000.4499998</v>
      </c>
      <c r="G44" s="136"/>
      <c r="H44" s="136"/>
      <c r="I44" s="136"/>
      <c r="J44" s="136"/>
    </row>
    <row r="45" spans="1:19" x14ac:dyDescent="0.25">
      <c r="A45" s="51" t="s">
        <v>91</v>
      </c>
      <c r="B45" s="52">
        <f>+F25</f>
        <v>5129600307.8699999</v>
      </c>
      <c r="G45" s="137"/>
      <c r="H45" s="137"/>
      <c r="I45" s="137"/>
      <c r="J45" s="137"/>
    </row>
    <row r="46" spans="1:19" ht="21.75" customHeight="1" x14ac:dyDescent="0.25">
      <c r="A46" s="87" t="s">
        <v>115</v>
      </c>
      <c r="B46" s="87"/>
      <c r="C46" s="87"/>
      <c r="D46" s="87"/>
      <c r="E46" s="87"/>
      <c r="F46" s="87"/>
      <c r="G46" s="87"/>
      <c r="H46" s="87"/>
      <c r="I46" s="87"/>
      <c r="J46" s="87"/>
    </row>
    <row r="47" spans="1:19" ht="13.5" customHeight="1" x14ac:dyDescent="0.25">
      <c r="A47" s="76" t="s">
        <v>122</v>
      </c>
      <c r="B47" s="76"/>
      <c r="C47" s="76"/>
      <c r="D47" s="76"/>
      <c r="E47" s="76"/>
      <c r="F47" s="76"/>
      <c r="G47" s="76"/>
      <c r="H47" s="76"/>
      <c r="I47" s="76"/>
      <c r="J47" s="76"/>
    </row>
    <row r="48" spans="1:19" ht="9.75" customHeight="1" x14ac:dyDescent="0.25">
      <c r="A48" s="62"/>
      <c r="B48" s="62"/>
      <c r="C48" s="62"/>
      <c r="D48" s="62"/>
      <c r="G48" s="61"/>
      <c r="H48" s="61"/>
      <c r="I48" s="61"/>
      <c r="J48" s="61"/>
    </row>
    <row r="49" spans="1:10" x14ac:dyDescent="0.25">
      <c r="A49" s="61" t="s">
        <v>101</v>
      </c>
      <c r="B49" s="62"/>
      <c r="C49" s="137" t="s">
        <v>102</v>
      </c>
      <c r="D49" s="137"/>
      <c r="E49" s="137"/>
      <c r="H49" s="137" t="s">
        <v>103</v>
      </c>
      <c r="I49" s="137"/>
      <c r="J49" s="137"/>
    </row>
    <row r="51" spans="1:10" ht="15.75" thickBot="1" x14ac:dyDescent="0.3">
      <c r="A51" s="60"/>
      <c r="B51" s="63"/>
      <c r="C51" s="144"/>
      <c r="D51" s="144"/>
      <c r="E51" s="144"/>
      <c r="H51" s="144"/>
      <c r="I51" s="144"/>
      <c r="J51" s="144"/>
    </row>
    <row r="52" spans="1:10" x14ac:dyDescent="0.25">
      <c r="A52" s="63" t="s">
        <v>100</v>
      </c>
      <c r="C52" s="136" t="s">
        <v>104</v>
      </c>
      <c r="D52" s="136"/>
      <c r="E52" s="136"/>
      <c r="H52" s="136" t="s">
        <v>116</v>
      </c>
      <c r="I52" s="136"/>
      <c r="J52" s="136"/>
    </row>
    <row r="53" spans="1:10" x14ac:dyDescent="0.25">
      <c r="A53" s="63" t="s">
        <v>105</v>
      </c>
      <c r="C53" s="136" t="s">
        <v>107</v>
      </c>
      <c r="D53" s="136"/>
      <c r="E53" s="136"/>
      <c r="H53" s="136" t="s">
        <v>93</v>
      </c>
      <c r="I53" s="136"/>
      <c r="J53" s="136"/>
    </row>
  </sheetData>
  <mergeCells count="60">
    <mergeCell ref="C53:E53"/>
    <mergeCell ref="H49:J49"/>
    <mergeCell ref="H52:J52"/>
    <mergeCell ref="H53:J53"/>
    <mergeCell ref="C49:E49"/>
    <mergeCell ref="C51:E51"/>
    <mergeCell ref="C52:E52"/>
    <mergeCell ref="H51:J51"/>
    <mergeCell ref="C16:J16"/>
    <mergeCell ref="A17:J17"/>
    <mergeCell ref="B18:J18"/>
    <mergeCell ref="B19:J19"/>
    <mergeCell ref="B20:J20"/>
    <mergeCell ref="C15:J15"/>
    <mergeCell ref="A5:J5"/>
    <mergeCell ref="A6:J6"/>
    <mergeCell ref="A7:J7"/>
    <mergeCell ref="C14:J14"/>
    <mergeCell ref="B1:J1"/>
    <mergeCell ref="B2:C2"/>
    <mergeCell ref="D2:H2"/>
    <mergeCell ref="B3:C3"/>
    <mergeCell ref="D3:H3"/>
    <mergeCell ref="A4:J4"/>
    <mergeCell ref="B8:J8"/>
    <mergeCell ref="B11:J11"/>
    <mergeCell ref="B12:J12"/>
    <mergeCell ref="A13:J13"/>
    <mergeCell ref="B9:J9"/>
    <mergeCell ref="B10:J10"/>
    <mergeCell ref="B34:J34"/>
    <mergeCell ref="B35:J35"/>
    <mergeCell ref="B36:J36"/>
    <mergeCell ref="B37:J37"/>
    <mergeCell ref="A25:B25"/>
    <mergeCell ref="I25:J25"/>
    <mergeCell ref="A26:J26"/>
    <mergeCell ref="C27:D27"/>
    <mergeCell ref="G27:H27"/>
    <mergeCell ref="I27:J27"/>
    <mergeCell ref="C25:E25"/>
    <mergeCell ref="F25:H25"/>
    <mergeCell ref="E27:F27"/>
    <mergeCell ref="B21:J21"/>
    <mergeCell ref="A32:J32"/>
    <mergeCell ref="A33:J33"/>
    <mergeCell ref="I24:J24"/>
    <mergeCell ref="C24:E24"/>
    <mergeCell ref="F24:H24"/>
    <mergeCell ref="A22:J22"/>
    <mergeCell ref="A23:J23"/>
    <mergeCell ref="A24:B24"/>
    <mergeCell ref="A46:J46"/>
    <mergeCell ref="N37:S38"/>
    <mergeCell ref="A38:J38"/>
    <mergeCell ref="A39:J39"/>
    <mergeCell ref="A40:J40"/>
    <mergeCell ref="A42:J42"/>
    <mergeCell ref="G44:J44"/>
    <mergeCell ref="G45:J45"/>
  </mergeCells>
  <phoneticPr fontId="23" type="noConversion"/>
  <dataValidations count="16">
    <dataValidation allowBlank="1" showInputMessage="1" showErrorMessage="1" prompt="Monto ejecutado en el trimestre" sqref="H28:H31" xr:uid="{90E46E24-8E3F-4224-9F5D-F387CD76556E}"/>
    <dataValidation allowBlank="1" showInputMessage="1" showErrorMessage="1" prompt="Meta alcanzada en el trimestre" sqref="G28:G31" xr:uid="{078E0B3D-C3D5-4323-9A6F-7DD5AA0A91C9}"/>
    <dataValidation allowBlank="1" showInputMessage="1" showErrorMessage="1" prompt="Monto presupuestado para el producto" sqref="B43:B44 E29:F31 F28 D28:D31" xr:uid="{247AEBBA-5BB4-404D-982B-514E41C68A75}"/>
    <dataValidation allowBlank="1" showInputMessage="1" showErrorMessage="1" prompt="Meta anual del indicador" sqref="C28:C31 E28" xr:uid="{F1CB8B99-164D-4F51-9E69-AECE57493A93}"/>
    <dataValidation allowBlank="1" showInputMessage="1" showErrorMessage="1" prompt="Nombre del indicador" sqref="B28:B31" xr:uid="{3FF3C7F1-052B-4689-97E1-0EEC782A6AE3}"/>
    <dataValidation allowBlank="1" showInputMessage="1" showErrorMessage="1" prompt="Nombre de cada producto" sqref="A28:A31" xr:uid="{2947E0C5-61A1-48DD-8DCD-04F9232477FC}"/>
    <dataValidation allowBlank="1" showInputMessage="1" showErrorMessage="1" prompt="¿En qué consiste el programa?" sqref="B19:J19" xr:uid="{7B348B4E-166A-4B3B-A4F8-39B34D20E902}"/>
    <dataValidation allowBlank="1" showInputMessage="1" showErrorMessage="1" prompt="Presupuesto del programa" sqref="A25:C25 F25" xr:uid="{2C90DB71-EB15-47FB-969B-D3C6779E55E0}"/>
    <dataValidation allowBlank="1" showInputMessage="1" showErrorMessage="1" prompt="Oportunidades de mejora identificadas" sqref="A40:J41" xr:uid="{DA848EFB-3FC8-4206-B557-B09F4E34DBE3}"/>
    <dataValidation allowBlank="1" showInputMessage="1" showErrorMessage="1" prompt="De existir desvío, explicar razones." sqref="B37:J37" xr:uid="{7F7B4DB6-0383-4761-BBAD-A4B85B7001E2}"/>
    <dataValidation allowBlank="1" showInputMessage="1" showErrorMessage="1" prompt="1. Describir lo plasmado en el presupuesto_x000a_2. Describir lo alcanzado en términos financieros y de producción " sqref="B36:J36" xr:uid="{A72D67B3-A10B-4E8F-9A22-A756D2816C9A}"/>
    <dataValidation allowBlank="1" showInputMessage="1" showErrorMessage="1" prompt="¿En qué consiste el producto? su objetivo" sqref="B35:J35" xr:uid="{C5CE3DEC-0EC8-49F9-8F89-90A444E4EB2F}"/>
    <dataValidation allowBlank="1" showInputMessage="1" showErrorMessage="1" prompt="Nombre del producto" sqref="B34:J34" xr:uid="{57A174E9-6613-4681-B27E-70CFF7E4AC6E}"/>
    <dataValidation allowBlank="1" showInputMessage="1" showErrorMessage="1" prompt="¿A quién va dirigido el programa?, ¿qué característica tiene esta población que requiere ser beneficiada?" sqref="B20:J20" xr:uid="{573B413E-660D-49D1-ABB3-34C92F418B8A}"/>
    <dataValidation allowBlank="1" showInputMessage="1" prompt="Nombre del capítulo" sqref="B8:J10" xr:uid="{7B510400-5492-4460-9A17-6F9C9401B683}"/>
    <dataValidation allowBlank="1" sqref="A8" xr:uid="{4E4D531B-D39C-42CD-8509-9C2E6575184D}"/>
  </dataValidations>
  <pageMargins left="0.44" right="0.23622047244094491" top="0.74803149606299213" bottom="0.74803149606299213" header="0.31496062992125984" footer="0.31496062992125984"/>
  <pageSetup scale="61" fitToHeight="0"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R40" sqref="R40"/>
    </sheetView>
  </sheetViews>
  <sheetFormatPr baseColWidth="10" defaultRowHeight="15" x14ac:dyDescent="0.25"/>
  <cols>
    <col min="1" max="16384" width="11.42578125" style="32"/>
  </cols>
  <sheetData>
    <row r="18" spans="1:10" ht="278.25" customHeight="1" x14ac:dyDescent="1.95">
      <c r="A18" s="86" t="s">
        <v>71</v>
      </c>
      <c r="B18" s="86"/>
      <c r="C18" s="86"/>
      <c r="D18" s="86"/>
      <c r="E18" s="86"/>
      <c r="F18" s="86"/>
      <c r="G18" s="86"/>
      <c r="H18" s="86"/>
      <c r="I18" s="86"/>
      <c r="J18" s="86"/>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tabColor rgb="FFFF0000"/>
  </sheetPr>
  <dimension ref="A1:R57"/>
  <sheetViews>
    <sheetView tabSelected="1" view="pageBreakPreview" topLeftCell="A23" zoomScaleNormal="100" zoomScaleSheetLayoutView="100" workbookViewId="0">
      <selection activeCell="L40" sqref="L40"/>
    </sheetView>
  </sheetViews>
  <sheetFormatPr baseColWidth="10" defaultRowHeight="15" x14ac:dyDescent="0.25"/>
  <cols>
    <col min="1" max="1" width="36" style="5" customWidth="1"/>
    <col min="2" max="2" width="14.7109375" style="5" bestFit="1" customWidth="1"/>
    <col min="3" max="3" width="15" style="5" customWidth="1"/>
    <col min="4" max="4" width="15.28515625" style="5" customWidth="1"/>
    <col min="5" max="5" width="12.7109375" style="5" customWidth="1"/>
    <col min="6" max="6" width="13.85546875" style="5" bestFit="1" customWidth="1"/>
    <col min="7" max="7" width="14.28515625" style="5" customWidth="1"/>
    <col min="8" max="9" width="12.7109375" style="5" customWidth="1"/>
    <col min="10" max="10" width="22" style="5" customWidth="1"/>
    <col min="11" max="11" width="27.5703125" hidden="1" customWidth="1"/>
    <col min="12" max="12" width="16.85546875" bestFit="1" customWidth="1"/>
    <col min="13" max="13" width="18.7109375" bestFit="1" customWidth="1"/>
    <col min="14" max="14" width="17" bestFit="1" customWidth="1"/>
    <col min="15" max="16" width="13.140625" bestFit="1" customWidth="1"/>
    <col min="17" max="17" width="14.140625" bestFit="1" customWidth="1"/>
    <col min="18" max="18" width="19.140625" bestFit="1" customWidth="1"/>
  </cols>
  <sheetData>
    <row r="1" spans="1:10" ht="21.75" customHeight="1" thickBot="1" x14ac:dyDescent="0.3">
      <c r="A1" s="17"/>
      <c r="B1" s="127" t="s">
        <v>113</v>
      </c>
      <c r="C1" s="128"/>
      <c r="D1" s="128"/>
      <c r="E1" s="128"/>
      <c r="F1" s="128"/>
      <c r="G1" s="128"/>
      <c r="H1" s="128"/>
      <c r="I1" s="128"/>
      <c r="J1" s="129"/>
    </row>
    <row r="2" spans="1:10" ht="21.75" thickBot="1" x14ac:dyDescent="0.3">
      <c r="A2" s="18"/>
      <c r="B2" s="130" t="s">
        <v>0</v>
      </c>
      <c r="C2" s="131"/>
      <c r="D2" s="130" t="s">
        <v>1</v>
      </c>
      <c r="E2" s="131"/>
      <c r="F2" s="131"/>
      <c r="G2" s="131"/>
      <c r="H2" s="132"/>
      <c r="I2" s="1" t="s">
        <v>2</v>
      </c>
      <c r="J2" s="2" t="s">
        <v>3</v>
      </c>
    </row>
    <row r="3" spans="1:10" ht="21.75" thickBot="1" x14ac:dyDescent="0.3">
      <c r="A3" s="19"/>
      <c r="B3" s="133" t="s">
        <v>4</v>
      </c>
      <c r="C3" s="134"/>
      <c r="D3" s="133" t="str">
        <f>+'Programa 11'!D3</f>
        <v>Lineamientos para la Ejecución Presupuestaria 2019 de Empresas Publicas no Financieras</v>
      </c>
      <c r="E3" s="134"/>
      <c r="F3" s="134"/>
      <c r="G3" s="134"/>
      <c r="H3" s="135"/>
      <c r="I3" s="23"/>
      <c r="J3" s="24"/>
    </row>
    <row r="4" spans="1:10" ht="7.5" customHeight="1" x14ac:dyDescent="0.25">
      <c r="A4" s="120"/>
      <c r="B4" s="121"/>
      <c r="C4" s="121"/>
      <c r="D4" s="122"/>
      <c r="E4" s="122"/>
      <c r="F4" s="122"/>
      <c r="G4" s="122"/>
      <c r="H4" s="122"/>
      <c r="I4" s="121"/>
      <c r="J4" s="123"/>
    </row>
    <row r="5" spans="1:10" ht="3" customHeight="1" x14ac:dyDescent="0.25">
      <c r="A5" s="139"/>
      <c r="B5" s="140"/>
      <c r="C5" s="140"/>
      <c r="D5" s="140"/>
      <c r="E5" s="140"/>
      <c r="F5" s="140"/>
      <c r="G5" s="140"/>
      <c r="H5" s="140"/>
      <c r="I5" s="140"/>
      <c r="J5" s="141"/>
    </row>
    <row r="6" spans="1:10" ht="15.75" x14ac:dyDescent="0.25">
      <c r="A6" s="89" t="s">
        <v>84</v>
      </c>
      <c r="B6" s="90"/>
      <c r="C6" s="90"/>
      <c r="D6" s="90"/>
      <c r="E6" s="90"/>
      <c r="F6" s="90"/>
      <c r="G6" s="90"/>
      <c r="H6" s="90"/>
      <c r="I6" s="90"/>
      <c r="J6" s="91"/>
    </row>
    <row r="7" spans="1:10" ht="15.75" x14ac:dyDescent="0.25">
      <c r="A7" s="101" t="s">
        <v>5</v>
      </c>
      <c r="B7" s="102"/>
      <c r="C7" s="102"/>
      <c r="D7" s="102"/>
      <c r="E7" s="102"/>
      <c r="F7" s="102"/>
      <c r="G7" s="102"/>
      <c r="H7" s="102"/>
      <c r="I7" s="102"/>
      <c r="J7" s="103"/>
    </row>
    <row r="8" spans="1:10" x14ac:dyDescent="0.25">
      <c r="A8" s="3" t="s">
        <v>6</v>
      </c>
      <c r="B8" s="124" t="s">
        <v>48</v>
      </c>
      <c r="C8" s="125"/>
      <c r="D8" s="125"/>
      <c r="E8" s="125"/>
      <c r="F8" s="125"/>
      <c r="G8" s="125"/>
      <c r="H8" s="125"/>
      <c r="I8" s="125"/>
      <c r="J8" s="126"/>
    </row>
    <row r="9" spans="1:10" ht="15" customHeight="1" x14ac:dyDescent="0.25">
      <c r="A9" s="20" t="s">
        <v>35</v>
      </c>
      <c r="B9" s="124" t="s">
        <v>49</v>
      </c>
      <c r="C9" s="125"/>
      <c r="D9" s="125"/>
      <c r="E9" s="125"/>
      <c r="F9" s="125"/>
      <c r="G9" s="125"/>
      <c r="H9" s="125"/>
      <c r="I9" s="125"/>
      <c r="J9" s="126"/>
    </row>
    <row r="10" spans="1:10" x14ac:dyDescent="0.25">
      <c r="A10" s="20" t="s">
        <v>36</v>
      </c>
      <c r="B10" s="124" t="s">
        <v>50</v>
      </c>
      <c r="C10" s="125"/>
      <c r="D10" s="125"/>
      <c r="E10" s="125"/>
      <c r="F10" s="125"/>
      <c r="G10" s="125"/>
      <c r="H10" s="125"/>
      <c r="I10" s="125"/>
      <c r="J10" s="126"/>
    </row>
    <row r="11" spans="1:10" ht="30.75" customHeight="1" x14ac:dyDescent="0.25">
      <c r="A11" s="3" t="s">
        <v>7</v>
      </c>
      <c r="B11" s="99" t="s">
        <v>51</v>
      </c>
      <c r="C11" s="99"/>
      <c r="D11" s="99"/>
      <c r="E11" s="99"/>
      <c r="F11" s="99"/>
      <c r="G11" s="99"/>
      <c r="H11" s="99"/>
      <c r="I11" s="99"/>
      <c r="J11" s="100"/>
    </row>
    <row r="12" spans="1:10" ht="32.25" customHeight="1" x14ac:dyDescent="0.25">
      <c r="A12" s="3" t="s">
        <v>8</v>
      </c>
      <c r="B12" s="99" t="s">
        <v>52</v>
      </c>
      <c r="C12" s="99"/>
      <c r="D12" s="99"/>
      <c r="E12" s="99"/>
      <c r="F12" s="99"/>
      <c r="G12" s="99"/>
      <c r="H12" s="99"/>
      <c r="I12" s="99"/>
      <c r="J12" s="100"/>
    </row>
    <row r="13" spans="1:10" ht="15.75" x14ac:dyDescent="0.25">
      <c r="A13" s="89" t="s">
        <v>9</v>
      </c>
      <c r="B13" s="90"/>
      <c r="C13" s="90"/>
      <c r="D13" s="90"/>
      <c r="E13" s="90"/>
      <c r="F13" s="90"/>
      <c r="G13" s="90"/>
      <c r="H13" s="90"/>
      <c r="I13" s="90"/>
      <c r="J13" s="91"/>
    </row>
    <row r="14" spans="1:10" x14ac:dyDescent="0.25">
      <c r="A14" s="3" t="s">
        <v>10</v>
      </c>
      <c r="B14" s="21">
        <v>2</v>
      </c>
      <c r="C14" s="138" t="str">
        <f>IFERROR(VLOOKUP(B14,'[1]Validacion datos'!A2:B5,2,FALSE),"")</f>
        <v>DESARROLLO SOCIAL</v>
      </c>
      <c r="D14" s="138"/>
      <c r="E14" s="138"/>
      <c r="F14" s="138"/>
      <c r="G14" s="138"/>
      <c r="H14" s="138"/>
      <c r="I14" s="138"/>
      <c r="J14" s="138"/>
    </row>
    <row r="15" spans="1:10" x14ac:dyDescent="0.25">
      <c r="A15" s="3" t="s">
        <v>11</v>
      </c>
      <c r="B15" s="6">
        <v>2.5</v>
      </c>
      <c r="C15" s="138" t="str">
        <f>IFERROR(VLOOKUP(B15,'[1]Validacion datos'!A8:B26,2,FALSE),"")</f>
        <v>Vivienda digna en entornos saludables</v>
      </c>
      <c r="D15" s="138"/>
      <c r="E15" s="138"/>
      <c r="F15" s="138"/>
      <c r="G15" s="138"/>
      <c r="H15" s="138"/>
      <c r="I15" s="138"/>
      <c r="J15" s="138"/>
    </row>
    <row r="16" spans="1:10" x14ac:dyDescent="0.25">
      <c r="A16" s="3" t="s">
        <v>12</v>
      </c>
      <c r="B16" s="7" t="s">
        <v>53</v>
      </c>
      <c r="C16" s="142" t="str">
        <f>IFERROR(VLOOKUP(B16,'[1]Validacion datos'!D8:E64,2,FALSE),"")</f>
        <v>Garantizar el acceso universal a servicios de agua potable y saneamiento, provistos con calidad y eficiencia</v>
      </c>
      <c r="D16" s="142"/>
      <c r="E16" s="142"/>
      <c r="F16" s="142"/>
      <c r="G16" s="142"/>
      <c r="H16" s="142"/>
      <c r="I16" s="142"/>
      <c r="J16" s="142"/>
    </row>
    <row r="17" spans="1:18" ht="15.75" x14ac:dyDescent="0.25">
      <c r="A17" s="89" t="s">
        <v>13</v>
      </c>
      <c r="B17" s="90"/>
      <c r="C17" s="90"/>
      <c r="D17" s="90"/>
      <c r="E17" s="90"/>
      <c r="F17" s="90"/>
      <c r="G17" s="90"/>
      <c r="H17" s="90"/>
      <c r="I17" s="90"/>
      <c r="J17" s="91"/>
      <c r="M17" s="34"/>
      <c r="N17" s="34"/>
    </row>
    <row r="18" spans="1:18" x14ac:dyDescent="0.25">
      <c r="A18" s="3" t="s">
        <v>14</v>
      </c>
      <c r="B18" s="99" t="s">
        <v>55</v>
      </c>
      <c r="C18" s="99"/>
      <c r="D18" s="99"/>
      <c r="E18" s="99"/>
      <c r="F18" s="99"/>
      <c r="G18" s="99"/>
      <c r="H18" s="99"/>
      <c r="I18" s="99"/>
      <c r="J18" s="100"/>
      <c r="M18" s="34"/>
      <c r="N18" s="34"/>
    </row>
    <row r="19" spans="1:18" ht="49.5" customHeight="1" x14ac:dyDescent="0.25">
      <c r="A19" s="8" t="s">
        <v>15</v>
      </c>
      <c r="B19" s="99" t="s">
        <v>56</v>
      </c>
      <c r="C19" s="99"/>
      <c r="D19" s="99"/>
      <c r="E19" s="99"/>
      <c r="F19" s="99"/>
      <c r="G19" s="99"/>
      <c r="H19" s="99"/>
      <c r="I19" s="99"/>
      <c r="J19" s="100"/>
    </row>
    <row r="20" spans="1:18" ht="15" customHeight="1" x14ac:dyDescent="0.25">
      <c r="A20" s="8" t="s">
        <v>16</v>
      </c>
      <c r="B20" s="108" t="s">
        <v>94</v>
      </c>
      <c r="C20" s="108"/>
      <c r="D20" s="108"/>
      <c r="E20" s="108"/>
      <c r="F20" s="108"/>
      <c r="G20" s="108"/>
      <c r="H20" s="108"/>
      <c r="I20" s="108"/>
      <c r="J20" s="109"/>
    </row>
    <row r="21" spans="1:18" x14ac:dyDescent="0.25">
      <c r="A21" s="8" t="s">
        <v>37</v>
      </c>
      <c r="B21" s="99" t="s">
        <v>68</v>
      </c>
      <c r="C21" s="99"/>
      <c r="D21" s="99"/>
      <c r="E21" s="99"/>
      <c r="F21" s="99"/>
      <c r="G21" s="99"/>
      <c r="H21" s="99"/>
      <c r="I21" s="99"/>
      <c r="J21" s="100"/>
    </row>
    <row r="22" spans="1:18" ht="15.75" x14ac:dyDescent="0.25">
      <c r="A22" s="89" t="s">
        <v>17</v>
      </c>
      <c r="B22" s="90"/>
      <c r="C22" s="90"/>
      <c r="D22" s="90"/>
      <c r="E22" s="90"/>
      <c r="F22" s="90"/>
      <c r="G22" s="90"/>
      <c r="H22" s="90"/>
      <c r="I22" s="90"/>
      <c r="J22" s="91"/>
      <c r="K22" s="34"/>
      <c r="L22" s="34"/>
      <c r="M22" s="34"/>
      <c r="N22" s="34"/>
    </row>
    <row r="23" spans="1:18" ht="15.75" x14ac:dyDescent="0.25">
      <c r="A23" s="101" t="s">
        <v>18</v>
      </c>
      <c r="B23" s="102"/>
      <c r="C23" s="102"/>
      <c r="D23" s="102"/>
      <c r="E23" s="102"/>
      <c r="F23" s="102"/>
      <c r="G23" s="102"/>
      <c r="H23" s="102"/>
      <c r="I23" s="102"/>
      <c r="J23" s="103"/>
      <c r="K23" s="34"/>
      <c r="L23" s="34"/>
      <c r="M23" s="34"/>
      <c r="N23" s="34"/>
    </row>
    <row r="24" spans="1:18" ht="15" customHeight="1" x14ac:dyDescent="0.25">
      <c r="A24" s="143" t="s">
        <v>19</v>
      </c>
      <c r="B24" s="107"/>
      <c r="C24" s="104" t="s">
        <v>20</v>
      </c>
      <c r="D24" s="106"/>
      <c r="E24" s="106"/>
      <c r="F24" s="106" t="s">
        <v>21</v>
      </c>
      <c r="G24" s="106"/>
      <c r="H24" s="107"/>
      <c r="I24" s="104" t="s">
        <v>22</v>
      </c>
      <c r="J24" s="105"/>
      <c r="K24" s="34"/>
      <c r="L24" s="34"/>
      <c r="M24" s="34"/>
      <c r="N24" s="34"/>
    </row>
    <row r="25" spans="1:18" x14ac:dyDescent="0.25">
      <c r="A25" s="110">
        <f>405084715+2550968395</f>
        <v>2956053110</v>
      </c>
      <c r="B25" s="111"/>
      <c r="C25" s="117">
        <f>+D29+D30</f>
        <v>4792205819.6300001</v>
      </c>
      <c r="D25" s="118"/>
      <c r="E25" s="119"/>
      <c r="F25" s="117">
        <v>2984150710.73</v>
      </c>
      <c r="G25" s="118"/>
      <c r="H25" s="119"/>
      <c r="I25" s="112">
        <f>+F25/C25</f>
        <v>0.62270921221835218</v>
      </c>
      <c r="J25" s="113"/>
      <c r="K25" s="34"/>
      <c r="N25" s="34"/>
    </row>
    <row r="26" spans="1:18" ht="15.75" x14ac:dyDescent="0.25">
      <c r="A26" s="101" t="s">
        <v>23</v>
      </c>
      <c r="B26" s="102"/>
      <c r="C26" s="102"/>
      <c r="D26" s="102"/>
      <c r="E26" s="102"/>
      <c r="F26" s="102"/>
      <c r="G26" s="102"/>
      <c r="H26" s="102"/>
      <c r="I26" s="102"/>
      <c r="J26" s="103"/>
      <c r="M26" s="49"/>
      <c r="N26" s="34"/>
    </row>
    <row r="27" spans="1:18" ht="15.75" x14ac:dyDescent="0.25">
      <c r="A27" s="4"/>
      <c r="B27"/>
      <c r="C27" s="114" t="s">
        <v>47</v>
      </c>
      <c r="D27" s="115"/>
      <c r="E27" s="114" t="s">
        <v>118</v>
      </c>
      <c r="F27" s="115"/>
      <c r="G27" s="114" t="s">
        <v>119</v>
      </c>
      <c r="H27" s="114"/>
      <c r="I27" s="114" t="s">
        <v>24</v>
      </c>
      <c r="J27" s="116"/>
      <c r="K27" s="38"/>
      <c r="M27" s="59">
        <v>1173891715.1399999</v>
      </c>
      <c r="N27" s="34"/>
    </row>
    <row r="28" spans="1:18" ht="38.25" x14ac:dyDescent="0.25">
      <c r="A28" s="9" t="s">
        <v>25</v>
      </c>
      <c r="B28" s="10" t="s">
        <v>26</v>
      </c>
      <c r="C28" s="10" t="s">
        <v>38</v>
      </c>
      <c r="D28" s="10" t="s">
        <v>39</v>
      </c>
      <c r="E28" s="10" t="s">
        <v>41</v>
      </c>
      <c r="F28" s="10" t="s">
        <v>42</v>
      </c>
      <c r="G28" s="10" t="s">
        <v>43</v>
      </c>
      <c r="H28" s="10" t="s">
        <v>44</v>
      </c>
      <c r="I28" s="10" t="s">
        <v>45</v>
      </c>
      <c r="J28" s="11" t="s">
        <v>46</v>
      </c>
      <c r="L28" s="34"/>
      <c r="M28" s="34"/>
      <c r="N28" s="34"/>
    </row>
    <row r="29" spans="1:18" ht="48" x14ac:dyDescent="0.25">
      <c r="A29" s="12" t="s">
        <v>73</v>
      </c>
      <c r="B29" s="26" t="s">
        <v>60</v>
      </c>
      <c r="C29" s="40">
        <v>121946211.37</v>
      </c>
      <c r="D29" s="67">
        <v>1316095607.52</v>
      </c>
      <c r="E29" s="68">
        <f>+Tabla13[[#This Row],[Física
(A)]]/1</f>
        <v>121946211.37</v>
      </c>
      <c r="F29" s="68">
        <v>1316095607.52</v>
      </c>
      <c r="G29" s="66">
        <v>129104722.178</v>
      </c>
      <c r="H29" s="13">
        <v>1073277543.6399999</v>
      </c>
      <c r="I29" s="14">
        <f>IF(G29&gt;0,G29/E29,0)</f>
        <v>1.0587021993350838</v>
      </c>
      <c r="J29" s="36">
        <f>IF(H29&gt;0,H29/F29,0)</f>
        <v>0.81550119725909798</v>
      </c>
      <c r="K29" s="41" t="s">
        <v>76</v>
      </c>
      <c r="L29" s="34" t="e">
        <f>+[3]!Tabla13[[#This Row],[Financiera 
 (F)]]+[2]!Tabla13[[#This Row],[Financiera 
 (F)]]</f>
        <v>#REF!</v>
      </c>
      <c r="M29" s="34"/>
      <c r="N29" s="34"/>
      <c r="Q29" s="34"/>
      <c r="R29" s="54"/>
    </row>
    <row r="30" spans="1:18" ht="60" x14ac:dyDescent="0.25">
      <c r="A30" s="15" t="s">
        <v>74</v>
      </c>
      <c r="B30" s="27" t="s">
        <v>62</v>
      </c>
      <c r="C30" s="39">
        <v>23283287.949999999</v>
      </c>
      <c r="D30" s="46">
        <v>3476110212.1100001</v>
      </c>
      <c r="E30" s="46">
        <f>+Tabla13[[#This Row],[Física
(A)]]/1</f>
        <v>23283287.949999999</v>
      </c>
      <c r="F30" s="46">
        <v>3476110212.1100001</v>
      </c>
      <c r="G30" s="69">
        <v>29713849.549999997</v>
      </c>
      <c r="H30" s="43">
        <v>1910873167.0900002</v>
      </c>
      <c r="I30" s="14">
        <f>IF(G30&gt;0,G30/E30,0)</f>
        <v>1.2761878654685452</v>
      </c>
      <c r="J30" s="36">
        <f>IF(H30&gt;0,H30/F30,0)</f>
        <v>0.54971593260562912</v>
      </c>
      <c r="K30" s="41" t="s">
        <v>77</v>
      </c>
      <c r="L30" s="34" t="e">
        <f>+[2]!Tabla13[[#This Row],[Financiera 
 (F)]]+[3]!Tabla13[[#This Row],[Financiera 
 (F)]]</f>
        <v>#REF!</v>
      </c>
      <c r="M30" s="65">
        <v>85155.91</v>
      </c>
      <c r="N30" s="65">
        <v>85155.91</v>
      </c>
      <c r="O30" s="65">
        <v>85155.91</v>
      </c>
      <c r="R30" s="34"/>
    </row>
    <row r="31" spans="1:18" ht="15.75" x14ac:dyDescent="0.25">
      <c r="A31" s="89" t="s">
        <v>27</v>
      </c>
      <c r="B31" s="90"/>
      <c r="C31" s="90"/>
      <c r="D31" s="90"/>
      <c r="E31" s="90"/>
      <c r="F31" s="90"/>
      <c r="G31" s="90"/>
      <c r="H31" s="90"/>
      <c r="I31" s="90"/>
      <c r="J31" s="91"/>
      <c r="K31" s="42"/>
      <c r="M31" s="34">
        <f>+M30*31</f>
        <v>2639833.21</v>
      </c>
      <c r="N31" s="34">
        <f>+N30*30</f>
        <v>2554677.3000000003</v>
      </c>
      <c r="O31" s="34">
        <f>+O30*31</f>
        <v>2639833.21</v>
      </c>
      <c r="P31" s="34">
        <f>SUM(M31:O31)</f>
        <v>7834343.7199999997</v>
      </c>
      <c r="R31" s="34"/>
    </row>
    <row r="32" spans="1:18" ht="15.75" x14ac:dyDescent="0.25">
      <c r="A32" s="101" t="s">
        <v>28</v>
      </c>
      <c r="B32" s="102"/>
      <c r="C32" s="102"/>
      <c r="D32" s="102"/>
      <c r="E32" s="102"/>
      <c r="F32" s="102"/>
      <c r="G32" s="102"/>
      <c r="H32" s="102"/>
      <c r="I32" s="102"/>
      <c r="J32" s="103"/>
      <c r="O32" s="49"/>
    </row>
    <row r="33" spans="1:18" x14ac:dyDescent="0.25">
      <c r="A33" s="16" t="s">
        <v>29</v>
      </c>
      <c r="B33" s="108" t="s">
        <v>59</v>
      </c>
      <c r="C33" s="108"/>
      <c r="D33" s="108"/>
      <c r="E33" s="108"/>
      <c r="F33" s="108"/>
      <c r="G33" s="108"/>
      <c r="H33" s="108"/>
      <c r="I33" s="108"/>
      <c r="J33" s="109"/>
      <c r="M33" s="50">
        <f>+'[3]Programa 12'!$H$29+H29</f>
        <v>1626004051.1899998</v>
      </c>
    </row>
    <row r="34" spans="1:18" x14ac:dyDescent="0.25">
      <c r="A34" s="16" t="s">
        <v>30</v>
      </c>
      <c r="B34" s="108" t="s">
        <v>63</v>
      </c>
      <c r="C34" s="108"/>
      <c r="D34" s="108"/>
      <c r="E34" s="108"/>
      <c r="F34" s="108"/>
      <c r="G34" s="108"/>
      <c r="H34" s="108"/>
      <c r="I34" s="108"/>
      <c r="J34" s="109"/>
      <c r="K34" s="37"/>
      <c r="R34" s="34"/>
    </row>
    <row r="35" spans="1:18" ht="63" customHeight="1" x14ac:dyDescent="0.25">
      <c r="A35" s="16" t="s">
        <v>31</v>
      </c>
      <c r="B35" s="108" t="s">
        <v>117</v>
      </c>
      <c r="C35" s="108"/>
      <c r="D35" s="108"/>
      <c r="E35" s="108"/>
      <c r="F35" s="108"/>
      <c r="G35" s="108"/>
      <c r="H35" s="108"/>
      <c r="I35" s="108"/>
      <c r="J35" s="109"/>
      <c r="R35" s="35"/>
    </row>
    <row r="36" spans="1:18" ht="38.25" customHeight="1" x14ac:dyDescent="0.25">
      <c r="A36" s="16" t="s">
        <v>32</v>
      </c>
      <c r="B36" s="108" t="s">
        <v>125</v>
      </c>
      <c r="C36" s="108"/>
      <c r="D36" s="108"/>
      <c r="E36" s="108"/>
      <c r="F36" s="108"/>
      <c r="G36" s="108"/>
      <c r="H36" s="108"/>
      <c r="I36" s="108"/>
      <c r="J36" s="109"/>
      <c r="R36" s="35"/>
    </row>
    <row r="37" spans="1:18" ht="27.75" customHeight="1" x14ac:dyDescent="0.25">
      <c r="A37" s="16" t="s">
        <v>29</v>
      </c>
      <c r="B37" s="108" t="s">
        <v>61</v>
      </c>
      <c r="C37" s="108"/>
      <c r="D37" s="108"/>
      <c r="E37" s="108"/>
      <c r="F37" s="108"/>
      <c r="G37" s="108"/>
      <c r="H37" s="108"/>
      <c r="I37" s="108"/>
      <c r="J37" s="109"/>
    </row>
    <row r="38" spans="1:18" x14ac:dyDescent="0.25">
      <c r="A38" s="16" t="s">
        <v>30</v>
      </c>
      <c r="B38" s="108" t="s">
        <v>64</v>
      </c>
      <c r="C38" s="108"/>
      <c r="D38" s="108"/>
      <c r="E38" s="108"/>
      <c r="F38" s="108"/>
      <c r="G38" s="108"/>
      <c r="H38" s="108"/>
      <c r="I38" s="108"/>
      <c r="J38" s="109"/>
    </row>
    <row r="39" spans="1:18" ht="82.5" customHeight="1" x14ac:dyDescent="0.25">
      <c r="A39" s="16" t="s">
        <v>31</v>
      </c>
      <c r="B39" s="108" t="s">
        <v>121</v>
      </c>
      <c r="C39" s="108"/>
      <c r="D39" s="108"/>
      <c r="E39" s="108"/>
      <c r="F39" s="108"/>
      <c r="G39" s="108"/>
      <c r="H39" s="108"/>
      <c r="I39" s="108"/>
      <c r="J39" s="109"/>
      <c r="L39" s="34"/>
    </row>
    <row r="40" spans="1:18" ht="51.75" customHeight="1" x14ac:dyDescent="0.25">
      <c r="A40" s="16" t="s">
        <v>32</v>
      </c>
      <c r="B40" s="108" t="s">
        <v>126</v>
      </c>
      <c r="C40" s="108"/>
      <c r="D40" s="108"/>
      <c r="E40" s="108"/>
      <c r="F40" s="108"/>
      <c r="G40" s="108"/>
      <c r="H40" s="108"/>
      <c r="I40" s="108"/>
      <c r="J40" s="109"/>
    </row>
    <row r="41" spans="1:18" ht="15.75" x14ac:dyDescent="0.25">
      <c r="A41" s="89" t="s">
        <v>33</v>
      </c>
      <c r="B41" s="90"/>
      <c r="C41" s="90"/>
      <c r="D41" s="90"/>
      <c r="E41" s="90"/>
      <c r="F41" s="90"/>
      <c r="G41" s="90"/>
      <c r="H41" s="90"/>
      <c r="I41" s="90"/>
      <c r="J41" s="91"/>
    </row>
    <row r="42" spans="1:18" ht="16.5" customHeight="1" x14ac:dyDescent="0.25">
      <c r="A42" s="92" t="s">
        <v>34</v>
      </c>
      <c r="B42" s="93"/>
      <c r="C42" s="93"/>
      <c r="D42" s="93"/>
      <c r="E42" s="93"/>
      <c r="F42" s="93"/>
      <c r="G42" s="93"/>
      <c r="H42" s="93"/>
      <c r="I42" s="93"/>
      <c r="J42" s="94"/>
    </row>
    <row r="43" spans="1:18" ht="19.5" customHeight="1" x14ac:dyDescent="0.25">
      <c r="A43" s="145" t="s">
        <v>96</v>
      </c>
      <c r="B43" s="146"/>
      <c r="C43" s="146"/>
      <c r="D43" s="146"/>
      <c r="E43" s="146"/>
      <c r="F43" s="146"/>
      <c r="G43" s="146"/>
      <c r="H43" s="146"/>
      <c r="I43" s="146"/>
      <c r="J43" s="147"/>
    </row>
    <row r="44" spans="1:18" ht="24.75" customHeight="1" x14ac:dyDescent="0.25">
      <c r="A44" s="98" t="s">
        <v>40</v>
      </c>
      <c r="B44" s="98"/>
      <c r="C44" s="98"/>
      <c r="D44" s="98"/>
      <c r="E44" s="98"/>
      <c r="F44" s="98"/>
      <c r="G44" s="98"/>
      <c r="H44" s="98"/>
      <c r="I44" s="98"/>
      <c r="J44" s="98"/>
    </row>
    <row r="45" spans="1:18" x14ac:dyDescent="0.25">
      <c r="A45" s="51" t="s">
        <v>89</v>
      </c>
      <c r="B45" s="52">
        <f>+A25</f>
        <v>2956053110</v>
      </c>
    </row>
    <row r="46" spans="1:18" x14ac:dyDescent="0.25">
      <c r="A46" s="51" t="s">
        <v>90</v>
      </c>
      <c r="B46" s="52">
        <f>+C25</f>
        <v>4792205819.6300001</v>
      </c>
      <c r="G46" s="136"/>
      <c r="H46" s="136"/>
      <c r="I46" s="136"/>
      <c r="J46" s="136"/>
    </row>
    <row r="47" spans="1:18" x14ac:dyDescent="0.25">
      <c r="A47" s="51" t="s">
        <v>91</v>
      </c>
      <c r="B47" s="52">
        <f>+F25</f>
        <v>2984150710.73</v>
      </c>
      <c r="G47" s="137"/>
      <c r="H47" s="137"/>
      <c r="I47" s="137"/>
      <c r="J47" s="137"/>
    </row>
    <row r="48" spans="1:18" x14ac:dyDescent="0.25">
      <c r="A48" s="81"/>
      <c r="B48" s="82"/>
      <c r="G48" s="61"/>
      <c r="H48" s="61"/>
      <c r="I48" s="61"/>
      <c r="J48" s="61"/>
    </row>
    <row r="49" spans="1:10" ht="16.5" customHeight="1" x14ac:dyDescent="0.25">
      <c r="A49" s="77" t="s">
        <v>106</v>
      </c>
      <c r="B49" s="76"/>
      <c r="C49" s="76"/>
      <c r="D49" s="76"/>
      <c r="G49" s="76"/>
      <c r="H49" s="76"/>
      <c r="I49" s="76"/>
      <c r="J49" s="76"/>
    </row>
    <row r="50" spans="1:10" ht="16.5" customHeight="1" x14ac:dyDescent="0.25">
      <c r="A50" s="76" t="s">
        <v>123</v>
      </c>
      <c r="B50" s="76"/>
      <c r="C50" s="76"/>
      <c r="D50" s="76"/>
      <c r="E50" s="76"/>
      <c r="F50" s="76"/>
      <c r="G50" s="76"/>
      <c r="H50" s="76"/>
      <c r="I50" s="76"/>
      <c r="J50" s="61"/>
    </row>
    <row r="51" spans="1:10" ht="16.5" customHeight="1" x14ac:dyDescent="0.25">
      <c r="A51" s="77"/>
      <c r="B51" s="76"/>
      <c r="C51" s="76"/>
      <c r="D51" s="76"/>
      <c r="G51" s="61"/>
      <c r="H51" s="61"/>
      <c r="I51" s="61"/>
      <c r="J51" s="61"/>
    </row>
    <row r="52" spans="1:10" x14ac:dyDescent="0.25">
      <c r="A52" s="62"/>
      <c r="B52" s="62"/>
      <c r="C52" s="62"/>
      <c r="D52" s="62"/>
      <c r="G52" s="61"/>
      <c r="H52" s="61"/>
      <c r="I52" s="61"/>
      <c r="J52" s="61"/>
    </row>
    <row r="53" spans="1:10" x14ac:dyDescent="0.25">
      <c r="A53" s="61" t="s">
        <v>101</v>
      </c>
      <c r="B53" s="62"/>
      <c r="C53" s="137" t="s">
        <v>102</v>
      </c>
      <c r="D53" s="137"/>
      <c r="E53" s="137"/>
      <c r="G53" s="137" t="s">
        <v>103</v>
      </c>
      <c r="H53" s="137"/>
      <c r="I53" s="137"/>
      <c r="J53" s="137"/>
    </row>
    <row r="55" spans="1:10" ht="15.75" thickBot="1" x14ac:dyDescent="0.3">
      <c r="A55" s="60"/>
      <c r="B55" s="63"/>
      <c r="C55" s="144"/>
      <c r="D55" s="144"/>
      <c r="E55" s="144"/>
    </row>
    <row r="56" spans="1:10" x14ac:dyDescent="0.25">
      <c r="A56" s="63" t="s">
        <v>100</v>
      </c>
      <c r="C56" s="136" t="s">
        <v>104</v>
      </c>
      <c r="D56" s="136"/>
      <c r="E56" s="136"/>
      <c r="G56" s="148" t="s">
        <v>92</v>
      </c>
      <c r="H56" s="148"/>
      <c r="I56" s="148"/>
      <c r="J56" s="148"/>
    </row>
    <row r="57" spans="1:10" x14ac:dyDescent="0.25">
      <c r="A57" s="63" t="s">
        <v>105</v>
      </c>
      <c r="C57" s="136" t="s">
        <v>107</v>
      </c>
      <c r="D57" s="136"/>
      <c r="E57" s="136"/>
      <c r="G57" s="136" t="s">
        <v>93</v>
      </c>
      <c r="H57" s="136"/>
      <c r="I57" s="136"/>
      <c r="J57" s="136"/>
    </row>
  </sheetData>
  <mergeCells count="61">
    <mergeCell ref="C53:E53"/>
    <mergeCell ref="G53:J53"/>
    <mergeCell ref="G56:J56"/>
    <mergeCell ref="G57:J57"/>
    <mergeCell ref="C55:E55"/>
    <mergeCell ref="C56:E56"/>
    <mergeCell ref="C57:E57"/>
    <mergeCell ref="G46:J46"/>
    <mergeCell ref="G47:J47"/>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1:J31"/>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A32:J32"/>
    <mergeCell ref="B33:J33"/>
    <mergeCell ref="B34:J34"/>
    <mergeCell ref="B35:J35"/>
    <mergeCell ref="B36:J36"/>
    <mergeCell ref="A42:J42"/>
    <mergeCell ref="A43:J43"/>
    <mergeCell ref="A44:J44"/>
    <mergeCell ref="B37:J37"/>
    <mergeCell ref="B38:J38"/>
    <mergeCell ref="B39:J39"/>
    <mergeCell ref="B40:J40"/>
    <mergeCell ref="A41:J41"/>
  </mergeCells>
  <phoneticPr fontId="23" type="noConversion"/>
  <dataValidations xWindow="986" yWindow="408"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F27D9185-98EA-4F7D-A456-A9EF4EDA5840}"/>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36:J36 B40:J40" xr:uid="{538F6066-84F9-415E-BCBC-3052DA7729AE}"/>
    <dataValidation allowBlank="1" showInputMessage="1" showErrorMessage="1" prompt="Oportunidades de mejora identificadas" sqref="A43:J43" xr:uid="{7DD73481-583D-471B-912F-9F4DC20436F2}"/>
    <dataValidation allowBlank="1" showInputMessage="1" showErrorMessage="1" prompt="Presupuesto del programa" sqref="A25:C25 F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C28:C30 E28" xr:uid="{3DADC0A4-2376-4BBE-B9A4-BA20148AD393}"/>
    <dataValidation allowBlank="1" showInputMessage="1" showErrorMessage="1" prompt="Monto presupuestado para el producto" sqref="B45:B46 D30 E29:E30 D28 F28:F30" xr:uid="{BD3C1C39-7130-4D8A-9234-AF1AFEF82E3A}"/>
    <dataValidation allowBlank="1" showInputMessage="1" showErrorMessage="1" prompt="Meta alcanzada en el trimestre" sqref="G28:G30" xr:uid="{5747FD48-C4DE-41B5-9DE3-F85789AA6B82}"/>
    <dataValidation allowBlank="1" showInputMessage="1" showErrorMessage="1" prompt="Monto ejecutado en el trimestre" sqref="H28:H30" xr:uid="{0F003F5C-63D6-4AE4-9F4C-9EE76F1E14D3}"/>
  </dataValidations>
  <pageMargins left="0.65" right="0.23622047244094491" top="0.74803149606299213" bottom="0.74803149606299213" header="0.31496062992125984" footer="0.31496062992125984"/>
  <pageSetup scale="56" fitToHeight="0" orientation="portrait" r:id="rId1"/>
  <rowBreaks count="1" manualBreakCount="1">
    <brk id="57" max="9"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topLeftCell="A7" zoomScale="60" zoomScaleNormal="100" workbookViewId="0">
      <selection activeCell="I14" sqref="I14"/>
    </sheetView>
  </sheetViews>
  <sheetFormatPr baseColWidth="10" defaultRowHeight="15" x14ac:dyDescent="0.25"/>
  <cols>
    <col min="1" max="16384" width="11.42578125" style="32"/>
  </cols>
  <sheetData>
    <row r="18" spans="1:10" ht="278.25" customHeight="1" x14ac:dyDescent="1.95">
      <c r="A18" s="86" t="s">
        <v>72</v>
      </c>
      <c r="B18" s="86"/>
      <c r="C18" s="86"/>
      <c r="D18" s="86"/>
      <c r="E18" s="86"/>
      <c r="F18" s="86"/>
      <c r="G18" s="86"/>
      <c r="H18" s="86"/>
      <c r="I18" s="86"/>
      <c r="J18" s="86"/>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tabColor rgb="FFFF0000"/>
    <pageSetUpPr fitToPage="1"/>
  </sheetPr>
  <dimension ref="A1:N53"/>
  <sheetViews>
    <sheetView view="pageBreakPreview" topLeftCell="A22" zoomScale="130" zoomScaleNormal="100" zoomScaleSheetLayoutView="130" workbookViewId="0">
      <selection activeCell="M23" sqref="M23"/>
    </sheetView>
  </sheetViews>
  <sheetFormatPr baseColWidth="10" defaultRowHeight="15" x14ac:dyDescent="0.25"/>
  <cols>
    <col min="1" max="1" width="26.5703125" style="5" customWidth="1"/>
    <col min="2" max="2" width="13.28515625" style="5" bestFit="1" customWidth="1"/>
    <col min="3" max="3" width="12.7109375" style="5" customWidth="1"/>
    <col min="4" max="4" width="15.140625" style="5" customWidth="1"/>
    <col min="5" max="9" width="12.7109375" style="5" customWidth="1"/>
    <col min="10" max="10" width="12.140625" style="5" customWidth="1"/>
    <col min="11" max="11" width="15.5703125" bestFit="1" customWidth="1"/>
    <col min="12" max="12" width="12.28515625" bestFit="1" customWidth="1"/>
    <col min="14" max="14" width="16.140625" bestFit="1" customWidth="1"/>
  </cols>
  <sheetData>
    <row r="1" spans="1:10" ht="21.75" customHeight="1" thickBot="1" x14ac:dyDescent="0.3">
      <c r="A1" s="17"/>
      <c r="B1" s="127" t="s">
        <v>113</v>
      </c>
      <c r="C1" s="128"/>
      <c r="D1" s="128"/>
      <c r="E1" s="128"/>
      <c r="F1" s="128"/>
      <c r="G1" s="128"/>
      <c r="H1" s="128"/>
      <c r="I1" s="128"/>
      <c r="J1" s="129"/>
    </row>
    <row r="2" spans="1:10" ht="21.75" thickBot="1" x14ac:dyDescent="0.3">
      <c r="A2" s="18"/>
      <c r="B2" s="130" t="s">
        <v>0</v>
      </c>
      <c r="C2" s="131"/>
      <c r="D2" s="130" t="s">
        <v>1</v>
      </c>
      <c r="E2" s="131"/>
      <c r="F2" s="131"/>
      <c r="G2" s="131"/>
      <c r="H2" s="132"/>
      <c r="I2" s="1" t="s">
        <v>2</v>
      </c>
      <c r="J2" s="2" t="s">
        <v>3</v>
      </c>
    </row>
    <row r="3" spans="1:10" ht="21.75" thickBot="1" x14ac:dyDescent="0.3">
      <c r="A3" s="19"/>
      <c r="B3" s="133" t="s">
        <v>4</v>
      </c>
      <c r="C3" s="134"/>
      <c r="D3" s="133"/>
      <c r="E3" s="134"/>
      <c r="F3" s="134"/>
      <c r="G3" s="134"/>
      <c r="H3" s="135"/>
      <c r="I3" s="23"/>
      <c r="J3" s="24"/>
    </row>
    <row r="4" spans="1:10" ht="9.75" customHeight="1" x14ac:dyDescent="0.25">
      <c r="A4" s="120"/>
      <c r="B4" s="121"/>
      <c r="C4" s="121"/>
      <c r="D4" s="122"/>
      <c r="E4" s="122"/>
      <c r="F4" s="122"/>
      <c r="G4" s="122"/>
      <c r="H4" s="122"/>
      <c r="I4" s="121"/>
      <c r="J4" s="123"/>
    </row>
    <row r="5" spans="1:10" ht="3" customHeight="1" x14ac:dyDescent="0.25">
      <c r="A5" s="139"/>
      <c r="B5" s="140"/>
      <c r="C5" s="140"/>
      <c r="D5" s="140"/>
      <c r="E5" s="140"/>
      <c r="F5" s="140"/>
      <c r="G5" s="140"/>
      <c r="H5" s="140"/>
      <c r="I5" s="140"/>
      <c r="J5" s="141"/>
    </row>
    <row r="6" spans="1:10" ht="15.75" x14ac:dyDescent="0.25">
      <c r="A6" s="89" t="s">
        <v>84</v>
      </c>
      <c r="B6" s="90"/>
      <c r="C6" s="90"/>
      <c r="D6" s="90"/>
      <c r="E6" s="90"/>
      <c r="F6" s="90"/>
      <c r="G6" s="90"/>
      <c r="H6" s="90"/>
      <c r="I6" s="90"/>
      <c r="J6" s="91"/>
    </row>
    <row r="7" spans="1:10" ht="15.75" x14ac:dyDescent="0.25">
      <c r="A7" s="101" t="s">
        <v>5</v>
      </c>
      <c r="B7" s="102"/>
      <c r="C7" s="102"/>
      <c r="D7" s="102"/>
      <c r="E7" s="102"/>
      <c r="F7" s="102"/>
      <c r="G7" s="102"/>
      <c r="H7" s="102"/>
      <c r="I7" s="102"/>
      <c r="J7" s="103"/>
    </row>
    <row r="8" spans="1:10" x14ac:dyDescent="0.25">
      <c r="A8" s="3" t="s">
        <v>6</v>
      </c>
      <c r="B8" s="124" t="s">
        <v>48</v>
      </c>
      <c r="C8" s="125"/>
      <c r="D8" s="125"/>
      <c r="E8" s="125"/>
      <c r="F8" s="125"/>
      <c r="G8" s="125"/>
      <c r="H8" s="125"/>
      <c r="I8" s="125"/>
      <c r="J8" s="126"/>
    </row>
    <row r="9" spans="1:10" ht="15" customHeight="1" x14ac:dyDescent="0.25">
      <c r="A9" s="20" t="s">
        <v>35</v>
      </c>
      <c r="B9" s="124" t="s">
        <v>49</v>
      </c>
      <c r="C9" s="125"/>
      <c r="D9" s="125"/>
      <c r="E9" s="125"/>
      <c r="F9" s="125"/>
      <c r="G9" s="125"/>
      <c r="H9" s="125"/>
      <c r="I9" s="125"/>
      <c r="J9" s="126"/>
    </row>
    <row r="10" spans="1:10" x14ac:dyDescent="0.25">
      <c r="A10" s="20" t="s">
        <v>36</v>
      </c>
      <c r="B10" s="124" t="s">
        <v>50</v>
      </c>
      <c r="C10" s="125"/>
      <c r="D10" s="125"/>
      <c r="E10" s="125"/>
      <c r="F10" s="125"/>
      <c r="G10" s="125"/>
      <c r="H10" s="125"/>
      <c r="I10" s="125"/>
      <c r="J10" s="126"/>
    </row>
    <row r="11" spans="1:10" ht="33" customHeight="1" x14ac:dyDescent="0.25">
      <c r="A11" s="3" t="s">
        <v>7</v>
      </c>
      <c r="B11" s="99" t="s">
        <v>51</v>
      </c>
      <c r="C11" s="99"/>
      <c r="D11" s="99"/>
      <c r="E11" s="99"/>
      <c r="F11" s="99"/>
      <c r="G11" s="99"/>
      <c r="H11" s="99"/>
      <c r="I11" s="99"/>
      <c r="J11" s="100"/>
    </row>
    <row r="12" spans="1:10" ht="32.25" customHeight="1" x14ac:dyDescent="0.25">
      <c r="A12" s="3" t="s">
        <v>8</v>
      </c>
      <c r="B12" s="99" t="s">
        <v>52</v>
      </c>
      <c r="C12" s="99"/>
      <c r="D12" s="99"/>
      <c r="E12" s="99"/>
      <c r="F12" s="99"/>
      <c r="G12" s="99"/>
      <c r="H12" s="99"/>
      <c r="I12" s="99"/>
      <c r="J12" s="100"/>
    </row>
    <row r="13" spans="1:10" ht="15.75" x14ac:dyDescent="0.25">
      <c r="A13" s="89" t="s">
        <v>9</v>
      </c>
      <c r="B13" s="90"/>
      <c r="C13" s="90"/>
      <c r="D13" s="90"/>
      <c r="E13" s="90"/>
      <c r="F13" s="90"/>
      <c r="G13" s="90"/>
      <c r="H13" s="90"/>
      <c r="I13" s="90"/>
      <c r="J13" s="91"/>
    </row>
    <row r="14" spans="1:10" ht="20.25" customHeight="1" x14ac:dyDescent="0.25">
      <c r="A14" s="3" t="s">
        <v>10</v>
      </c>
      <c r="B14" s="21">
        <v>2</v>
      </c>
      <c r="C14" s="138" t="str">
        <f>IFERROR(VLOOKUP(B14,'[1]Validacion datos'!A2:B5,2,FALSE),"")</f>
        <v>DESARROLLO SOCIAL</v>
      </c>
      <c r="D14" s="138"/>
      <c r="E14" s="138"/>
      <c r="F14" s="138"/>
      <c r="G14" s="138"/>
      <c r="H14" s="138"/>
      <c r="I14" s="138"/>
      <c r="J14" s="138"/>
    </row>
    <row r="15" spans="1:10" ht="26.25" customHeight="1" x14ac:dyDescent="0.25">
      <c r="A15" s="3" t="s">
        <v>11</v>
      </c>
      <c r="B15" s="6">
        <v>2.5</v>
      </c>
      <c r="C15" s="138" t="str">
        <f>IFERROR(VLOOKUP(B15,'[1]Validacion datos'!A8:B26,2,FALSE),"")</f>
        <v>Vivienda digna en entornos saludables</v>
      </c>
      <c r="D15" s="138"/>
      <c r="E15" s="138"/>
      <c r="F15" s="138"/>
      <c r="G15" s="138"/>
      <c r="H15" s="138"/>
      <c r="I15" s="138"/>
      <c r="J15" s="138"/>
    </row>
    <row r="16" spans="1:10" x14ac:dyDescent="0.25">
      <c r="A16" s="3" t="s">
        <v>12</v>
      </c>
      <c r="B16" s="7" t="s">
        <v>53</v>
      </c>
      <c r="C16" s="142" t="str">
        <f>IFERROR(VLOOKUP(B16,'[1]Validacion datos'!D8:E64,2,FALSE),"")</f>
        <v>Garantizar el acceso universal a servicios de agua potable y saneamiento, provistos con calidad y eficiencia</v>
      </c>
      <c r="D16" s="142"/>
      <c r="E16" s="142"/>
      <c r="F16" s="142"/>
      <c r="G16" s="142"/>
      <c r="H16" s="142"/>
      <c r="I16" s="142"/>
      <c r="J16" s="142"/>
    </row>
    <row r="17" spans="1:14" ht="15.75" x14ac:dyDescent="0.25">
      <c r="A17" s="89" t="s">
        <v>13</v>
      </c>
      <c r="B17" s="90"/>
      <c r="C17" s="90"/>
      <c r="D17" s="90"/>
      <c r="E17" s="90"/>
      <c r="F17" s="90"/>
      <c r="G17" s="90"/>
      <c r="H17" s="90"/>
      <c r="I17" s="90"/>
      <c r="J17" s="91"/>
    </row>
    <row r="18" spans="1:14" ht="23.25" customHeight="1" x14ac:dyDescent="0.25">
      <c r="A18" s="3" t="s">
        <v>14</v>
      </c>
      <c r="B18" s="99" t="s">
        <v>57</v>
      </c>
      <c r="C18" s="99"/>
      <c r="D18" s="99"/>
      <c r="E18" s="99"/>
      <c r="F18" s="99"/>
      <c r="G18" s="99"/>
      <c r="H18" s="99"/>
      <c r="I18" s="99"/>
      <c r="J18" s="100"/>
    </row>
    <row r="19" spans="1:14" ht="28.5" customHeight="1" x14ac:dyDescent="0.25">
      <c r="A19" s="8" t="s">
        <v>15</v>
      </c>
      <c r="B19" s="99" t="s">
        <v>85</v>
      </c>
      <c r="C19" s="99"/>
      <c r="D19" s="99"/>
      <c r="E19" s="99"/>
      <c r="F19" s="99"/>
      <c r="G19" s="99"/>
      <c r="H19" s="99"/>
      <c r="I19" s="99"/>
      <c r="J19" s="100"/>
    </row>
    <row r="20" spans="1:14" ht="21" customHeight="1" x14ac:dyDescent="0.25">
      <c r="A20" s="8" t="s">
        <v>16</v>
      </c>
      <c r="B20" s="108" t="s">
        <v>94</v>
      </c>
      <c r="C20" s="108"/>
      <c r="D20" s="108"/>
      <c r="E20" s="108"/>
      <c r="F20" s="108"/>
      <c r="G20" s="108"/>
      <c r="H20" s="108"/>
      <c r="I20" s="108"/>
      <c r="J20" s="109"/>
    </row>
    <row r="21" spans="1:14" x14ac:dyDescent="0.25">
      <c r="A21" s="8" t="s">
        <v>37</v>
      </c>
      <c r="B21" s="99" t="s">
        <v>86</v>
      </c>
      <c r="C21" s="99"/>
      <c r="D21" s="99"/>
      <c r="E21" s="99"/>
      <c r="F21" s="99"/>
      <c r="G21" s="99"/>
      <c r="H21" s="99"/>
      <c r="I21" s="99"/>
      <c r="J21" s="100"/>
    </row>
    <row r="22" spans="1:14" ht="15.75" x14ac:dyDescent="0.25">
      <c r="A22" s="89" t="s">
        <v>17</v>
      </c>
      <c r="B22" s="90"/>
      <c r="C22" s="90"/>
      <c r="D22" s="90"/>
      <c r="E22" s="90"/>
      <c r="F22" s="90"/>
      <c r="G22" s="90"/>
      <c r="H22" s="90"/>
      <c r="I22" s="90"/>
      <c r="J22" s="91"/>
    </row>
    <row r="23" spans="1:14" ht="15.75" x14ac:dyDescent="0.25">
      <c r="A23" s="101" t="s">
        <v>18</v>
      </c>
      <c r="B23" s="102"/>
      <c r="C23" s="102"/>
      <c r="D23" s="102"/>
      <c r="E23" s="102"/>
      <c r="F23" s="102"/>
      <c r="G23" s="102"/>
      <c r="H23" s="102"/>
      <c r="I23" s="102"/>
      <c r="J23" s="103"/>
      <c r="K23" s="34"/>
    </row>
    <row r="24" spans="1:14" ht="15" customHeight="1" x14ac:dyDescent="0.25">
      <c r="A24" s="143" t="s">
        <v>19</v>
      </c>
      <c r="B24" s="107"/>
      <c r="C24" s="104" t="s">
        <v>20</v>
      </c>
      <c r="D24" s="106"/>
      <c r="E24" s="106"/>
      <c r="F24" s="106" t="s">
        <v>21</v>
      </c>
      <c r="G24" s="106"/>
      <c r="H24" s="107"/>
      <c r="I24" s="104" t="s">
        <v>22</v>
      </c>
      <c r="J24" s="105"/>
    </row>
    <row r="25" spans="1:14" x14ac:dyDescent="0.25">
      <c r="A25" s="110">
        <v>601296153</v>
      </c>
      <c r="B25" s="111"/>
      <c r="C25" s="117" cm="1">
        <f t="array" ref="C25">+Tabla134[Financiera
(B)]</f>
        <v>602318078</v>
      </c>
      <c r="D25" s="118"/>
      <c r="E25" s="119"/>
      <c r="F25" s="117">
        <v>333581192.38</v>
      </c>
      <c r="G25" s="118"/>
      <c r="H25" s="119"/>
      <c r="I25" s="112">
        <f>IF(F25&gt;0,F25/C25,0)</f>
        <v>0.55382895610182892</v>
      </c>
      <c r="J25" s="113"/>
      <c r="K25" s="50"/>
    </row>
    <row r="26" spans="1:14" ht="15.75" x14ac:dyDescent="0.25">
      <c r="A26" s="101" t="s">
        <v>23</v>
      </c>
      <c r="B26" s="102"/>
      <c r="C26" s="102"/>
      <c r="D26" s="102"/>
      <c r="E26" s="102"/>
      <c r="F26" s="102"/>
      <c r="G26" s="102"/>
      <c r="H26" s="102"/>
      <c r="I26" s="102"/>
      <c r="J26" s="103"/>
    </row>
    <row r="27" spans="1:14" x14ac:dyDescent="0.25">
      <c r="A27" s="4"/>
      <c r="B27"/>
      <c r="C27" s="114" t="s">
        <v>47</v>
      </c>
      <c r="D27" s="115"/>
      <c r="E27" s="114" t="s">
        <v>118</v>
      </c>
      <c r="F27" s="115"/>
      <c r="G27" s="114" t="s">
        <v>119</v>
      </c>
      <c r="H27" s="114"/>
      <c r="I27" s="114" t="s">
        <v>24</v>
      </c>
      <c r="J27" s="116"/>
      <c r="K27" s="50"/>
    </row>
    <row r="28" spans="1:14" ht="38.25" x14ac:dyDescent="0.25">
      <c r="A28" s="9" t="s">
        <v>25</v>
      </c>
      <c r="B28" s="10" t="s">
        <v>26</v>
      </c>
      <c r="C28" s="10" t="s">
        <v>38</v>
      </c>
      <c r="D28" s="10" t="s">
        <v>39</v>
      </c>
      <c r="E28" s="10" t="s">
        <v>41</v>
      </c>
      <c r="F28" s="10" t="s">
        <v>42</v>
      </c>
      <c r="G28" s="10" t="s">
        <v>43</v>
      </c>
      <c r="H28" s="10" t="s">
        <v>44</v>
      </c>
      <c r="I28" s="10" t="s">
        <v>45</v>
      </c>
      <c r="J28" s="11" t="s">
        <v>46</v>
      </c>
      <c r="K28" s="58" t="s">
        <v>98</v>
      </c>
      <c r="L28" s="58" t="s">
        <v>109</v>
      </c>
    </row>
    <row r="29" spans="1:14" ht="63" customHeight="1" x14ac:dyDescent="0.25">
      <c r="A29" s="12" t="s">
        <v>75</v>
      </c>
      <c r="B29" s="33" t="s">
        <v>65</v>
      </c>
      <c r="C29" s="40">
        <v>448000</v>
      </c>
      <c r="D29" s="73">
        <v>602318078</v>
      </c>
      <c r="E29" s="13">
        <v>448000</v>
      </c>
      <c r="F29" s="79">
        <v>602318078</v>
      </c>
      <c r="G29" s="74">
        <v>417518</v>
      </c>
      <c r="H29" s="13">
        <v>333581192.38</v>
      </c>
      <c r="I29" s="14">
        <f>IF(G29&gt;0,G29/E29,0)</f>
        <v>0.93195982142857148</v>
      </c>
      <c r="J29" s="36">
        <f>IF(H29&gt;0,H29/F29,0)</f>
        <v>0.55382895610182892</v>
      </c>
      <c r="K29" s="57">
        <f>+Tabla134[[#Headers],[ 409,657 ]]-Tabla134[[#Headers],[413,724]]</f>
        <v>-4067</v>
      </c>
      <c r="L29" s="57"/>
    </row>
    <row r="30" spans="1:14" ht="15.75" x14ac:dyDescent="0.25">
      <c r="A30" s="89" t="s">
        <v>27</v>
      </c>
      <c r="B30" s="90"/>
      <c r="C30" s="90"/>
      <c r="D30" s="90"/>
      <c r="E30" s="90"/>
      <c r="F30" s="90"/>
      <c r="G30" s="90"/>
      <c r="H30" s="90"/>
      <c r="I30" s="90"/>
      <c r="J30" s="91"/>
      <c r="K30" cm="1">
        <f t="array" ref="K30">+Tabla134[Física 
(E)]-Tabla134[[#Headers],[413,724]]</f>
        <v>3794</v>
      </c>
    </row>
    <row r="31" spans="1:14" ht="15.75" x14ac:dyDescent="0.25">
      <c r="A31" s="101" t="s">
        <v>28</v>
      </c>
      <c r="B31" s="102"/>
      <c r="C31" s="102"/>
      <c r="D31" s="102"/>
      <c r="E31" s="102"/>
      <c r="F31" s="102"/>
      <c r="G31" s="102"/>
      <c r="H31" s="102"/>
      <c r="I31" s="102"/>
      <c r="J31" s="103"/>
      <c r="K31" s="78" t="e" cm="1">
        <f t="array" ref="K31">+[2]!Tabla134[Financiera 
 (F)]</f>
        <v>#REF!</v>
      </c>
      <c r="L31">
        <f>+'[2]Programa 13'!$H$29</f>
        <v>62421707.030000001</v>
      </c>
    </row>
    <row r="32" spans="1:14" x14ac:dyDescent="0.25">
      <c r="A32" s="16" t="s">
        <v>29</v>
      </c>
      <c r="B32" s="108" t="s">
        <v>87</v>
      </c>
      <c r="C32" s="108"/>
      <c r="D32" s="108"/>
      <c r="E32" s="108"/>
      <c r="F32" s="108"/>
      <c r="G32" s="108"/>
      <c r="H32" s="108"/>
      <c r="I32" s="108"/>
      <c r="J32" s="109"/>
      <c r="K32" s="56" t="e" cm="1">
        <f t="array" ref="K32">+[3]!Tabla134[Financiera
(D)]</f>
        <v>#REF!</v>
      </c>
      <c r="N32" s="34"/>
    </row>
    <row r="33" spans="1:12" x14ac:dyDescent="0.25">
      <c r="A33" s="16" t="s">
        <v>30</v>
      </c>
      <c r="B33" s="99" t="s">
        <v>66</v>
      </c>
      <c r="C33" s="99"/>
      <c r="D33" s="99"/>
      <c r="E33" s="99"/>
      <c r="F33" s="99"/>
      <c r="G33" s="99"/>
      <c r="H33" s="99"/>
      <c r="I33" s="99"/>
      <c r="J33" s="100"/>
      <c r="K33" s="56" cm="1">
        <f t="array" ref="K33">+Tabla134[Física 
(E)]-413724</f>
        <v>3794</v>
      </c>
    </row>
    <row r="34" spans="1:12" ht="70.5" customHeight="1" x14ac:dyDescent="0.25">
      <c r="A34" s="16" t="s">
        <v>31</v>
      </c>
      <c r="B34" s="108" t="s">
        <v>120</v>
      </c>
      <c r="C34" s="108"/>
      <c r="D34" s="108"/>
      <c r="E34" s="108"/>
      <c r="F34" s="108"/>
      <c r="G34" s="108"/>
      <c r="H34" s="108"/>
      <c r="I34" s="108"/>
      <c r="J34" s="109"/>
      <c r="K34" s="38"/>
      <c r="L34" s="34"/>
    </row>
    <row r="35" spans="1:12" ht="41.25" customHeight="1" x14ac:dyDescent="0.25">
      <c r="A35" s="16" t="s">
        <v>32</v>
      </c>
      <c r="B35" s="108" t="s">
        <v>111</v>
      </c>
      <c r="C35" s="108"/>
      <c r="D35" s="108"/>
      <c r="E35" s="108"/>
      <c r="F35" s="108"/>
      <c r="G35" s="108"/>
      <c r="H35" s="108"/>
      <c r="I35" s="108"/>
      <c r="J35" s="109"/>
    </row>
    <row r="36" spans="1:12" ht="15.75" x14ac:dyDescent="0.25">
      <c r="A36" s="89" t="s">
        <v>33</v>
      </c>
      <c r="B36" s="90"/>
      <c r="C36" s="90"/>
      <c r="D36" s="90"/>
      <c r="E36" s="90"/>
      <c r="F36" s="90"/>
      <c r="G36" s="90"/>
      <c r="H36" s="90"/>
      <c r="I36" s="90"/>
      <c r="J36" s="91"/>
    </row>
    <row r="37" spans="1:12" ht="15.75" x14ac:dyDescent="0.25">
      <c r="A37" s="92" t="s">
        <v>34</v>
      </c>
      <c r="B37" s="93"/>
      <c r="C37" s="93"/>
      <c r="D37" s="93"/>
      <c r="E37" s="93"/>
      <c r="F37" s="93"/>
      <c r="G37" s="93"/>
      <c r="H37" s="93"/>
      <c r="I37" s="93"/>
      <c r="J37" s="94"/>
      <c r="K37" s="34"/>
    </row>
    <row r="38" spans="1:12" ht="12" customHeight="1" x14ac:dyDescent="0.25">
      <c r="A38" s="145"/>
      <c r="B38" s="146"/>
      <c r="C38" s="146"/>
      <c r="D38" s="146"/>
      <c r="E38" s="146"/>
      <c r="F38" s="146"/>
      <c r="G38" s="146"/>
      <c r="H38" s="146"/>
      <c r="I38" s="146"/>
      <c r="J38" s="147"/>
      <c r="K38" s="34"/>
    </row>
    <row r="39" spans="1:12" ht="6.75" customHeight="1" x14ac:dyDescent="0.25">
      <c r="A39" s="22"/>
      <c r="B39" s="22"/>
      <c r="C39" s="22"/>
      <c r="D39" s="22"/>
      <c r="E39" s="22"/>
      <c r="F39" s="22"/>
      <c r="G39" s="22"/>
      <c r="H39" s="22"/>
      <c r="I39" s="22"/>
      <c r="J39" s="22"/>
    </row>
    <row r="40" spans="1:12" ht="18" customHeight="1" x14ac:dyDescent="0.25">
      <c r="A40" s="98" t="s">
        <v>40</v>
      </c>
      <c r="B40" s="98"/>
      <c r="C40" s="98"/>
      <c r="D40" s="98"/>
      <c r="E40" s="98"/>
      <c r="F40" s="98"/>
      <c r="G40" s="98"/>
      <c r="H40" s="98"/>
      <c r="I40" s="98"/>
      <c r="J40" s="98"/>
      <c r="L40" s="34"/>
    </row>
    <row r="41" spans="1:12" ht="17.25" customHeight="1" x14ac:dyDescent="0.25">
      <c r="A41" s="51" t="s">
        <v>89</v>
      </c>
      <c r="B41" s="52">
        <f>+A25</f>
        <v>601296153</v>
      </c>
      <c r="K41" s="56"/>
    </row>
    <row r="42" spans="1:12" ht="12.75" customHeight="1" x14ac:dyDescent="0.25">
      <c r="A42" s="51" t="s">
        <v>90</v>
      </c>
      <c r="B42" s="52">
        <f>+C21</f>
        <v>0</v>
      </c>
      <c r="G42" s="136"/>
      <c r="H42" s="136"/>
      <c r="I42" s="136"/>
      <c r="J42" s="136"/>
      <c r="K42" s="44"/>
      <c r="L42" s="44"/>
    </row>
    <row r="43" spans="1:12" x14ac:dyDescent="0.25">
      <c r="A43" s="51" t="s">
        <v>91</v>
      </c>
      <c r="B43" s="52">
        <f>+F25</f>
        <v>333581192.38</v>
      </c>
      <c r="G43" s="137"/>
      <c r="H43" s="137"/>
      <c r="I43" s="137"/>
      <c r="J43" s="137"/>
    </row>
    <row r="44" spans="1:12" x14ac:dyDescent="0.25">
      <c r="A44" s="75" t="s">
        <v>97</v>
      </c>
      <c r="B44" s="75"/>
      <c r="C44" s="75"/>
      <c r="D44" s="75"/>
      <c r="G44" s="137"/>
      <c r="H44" s="137"/>
      <c r="I44" s="137"/>
      <c r="J44" s="137"/>
    </row>
    <row r="45" spans="1:12" ht="15" customHeight="1" x14ac:dyDescent="0.25">
      <c r="A45" s="76" t="s">
        <v>123</v>
      </c>
      <c r="B45" s="76"/>
      <c r="C45" s="76"/>
      <c r="D45" s="76"/>
      <c r="E45" s="76"/>
      <c r="F45" s="76"/>
      <c r="G45" s="76"/>
      <c r="H45" s="76"/>
      <c r="I45" s="76"/>
      <c r="J45" s="80"/>
    </row>
    <row r="46" spans="1:12" ht="10.5" customHeight="1" x14ac:dyDescent="0.25">
      <c r="A46" s="76"/>
      <c r="B46" s="76"/>
      <c r="C46" s="76"/>
      <c r="D46" s="76"/>
      <c r="E46" s="76"/>
      <c r="F46" s="76"/>
      <c r="G46" s="76"/>
      <c r="H46" s="76"/>
      <c r="I46" s="76"/>
      <c r="J46" s="61"/>
    </row>
    <row r="47" spans="1:12" ht="10.5" customHeight="1" x14ac:dyDescent="0.25">
      <c r="A47" s="76"/>
      <c r="B47" s="76"/>
      <c r="C47" s="76"/>
      <c r="D47" s="76"/>
      <c r="E47" s="76"/>
      <c r="F47" s="76"/>
      <c r="G47" s="76"/>
      <c r="H47" s="76"/>
      <c r="I47" s="76"/>
      <c r="J47" s="61"/>
    </row>
    <row r="48" spans="1:12" ht="10.5" customHeight="1" x14ac:dyDescent="0.25">
      <c r="A48" s="76"/>
      <c r="B48" s="76"/>
      <c r="C48" s="76"/>
      <c r="D48" s="76"/>
      <c r="E48" s="76"/>
      <c r="F48" s="76"/>
      <c r="G48" s="76"/>
      <c r="H48" s="76"/>
      <c r="I48" s="76"/>
      <c r="J48" s="61"/>
    </row>
    <row r="49" spans="1:10" ht="12.75" customHeight="1" x14ac:dyDescent="0.25">
      <c r="A49" s="61" t="s">
        <v>101</v>
      </c>
      <c r="B49" s="62"/>
      <c r="C49" s="137" t="s">
        <v>102</v>
      </c>
      <c r="D49" s="137"/>
      <c r="E49" s="137"/>
      <c r="G49" s="137" t="s">
        <v>103</v>
      </c>
      <c r="H49" s="137"/>
      <c r="I49" s="137"/>
      <c r="J49" s="137"/>
    </row>
    <row r="51" spans="1:10" ht="15.75" thickBot="1" x14ac:dyDescent="0.3">
      <c r="A51" s="60"/>
      <c r="B51" s="63"/>
      <c r="C51" s="144"/>
      <c r="D51" s="144"/>
      <c r="E51" s="144"/>
    </row>
    <row r="52" spans="1:10" x14ac:dyDescent="0.25">
      <c r="A52" s="63" t="s">
        <v>100</v>
      </c>
      <c r="C52" s="136" t="s">
        <v>104</v>
      </c>
      <c r="D52" s="136"/>
      <c r="E52" s="136"/>
      <c r="G52" s="148" t="s">
        <v>92</v>
      </c>
      <c r="H52" s="148"/>
      <c r="I52" s="148"/>
      <c r="J52" s="148"/>
    </row>
    <row r="53" spans="1:10" x14ac:dyDescent="0.25">
      <c r="A53" s="63" t="s">
        <v>105</v>
      </c>
      <c r="C53" s="136" t="s">
        <v>107</v>
      </c>
      <c r="D53" s="136"/>
      <c r="E53" s="136"/>
      <c r="G53" s="136" t="s">
        <v>93</v>
      </c>
      <c r="H53" s="136"/>
      <c r="I53" s="136"/>
      <c r="J53" s="136"/>
    </row>
  </sheetData>
  <mergeCells count="58">
    <mergeCell ref="C53:E53"/>
    <mergeCell ref="G53:J53"/>
    <mergeCell ref="C49:E49"/>
    <mergeCell ref="G49:J49"/>
    <mergeCell ref="C51:E51"/>
    <mergeCell ref="C52:E52"/>
    <mergeCell ref="G52:J52"/>
    <mergeCell ref="G42:J42"/>
    <mergeCell ref="G43:J43"/>
    <mergeCell ref="G44:J44"/>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0:J30"/>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A37:J37"/>
    <mergeCell ref="A38:J38"/>
    <mergeCell ref="A40:J40"/>
    <mergeCell ref="A31:J31"/>
    <mergeCell ref="B32:J32"/>
    <mergeCell ref="B33:J33"/>
    <mergeCell ref="B34:J34"/>
    <mergeCell ref="B35:J35"/>
    <mergeCell ref="A36:J36"/>
  </mergeCells>
  <dataValidations xWindow="812" yWindow="687" count="16">
    <dataValidation allowBlank="1" showInputMessage="1" showErrorMessage="1" prompt="Monto ejecutado en el trimestre" sqref="H28:H29" xr:uid="{7F22632E-6BB1-4388-80CF-18C681D43A06}"/>
    <dataValidation allowBlank="1" showInputMessage="1" showErrorMessage="1" prompt="Meta alcanzada en el trimestre" sqref="G28:G29" xr:uid="{FBE0F0A0-C9F1-46D1-B77E-CE73B5DB741C}"/>
    <dataValidation allowBlank="1" showInputMessage="1" showErrorMessage="1" prompt="Monto presupuestado para el producto" sqref="B41:B42 D28 E29 F28" xr:uid="{661DBA64-9914-4ACC-88F3-B3FC2BE0F23B}"/>
    <dataValidation allowBlank="1" showInputMessage="1" showErrorMessage="1" prompt="Meta anual del indicador" sqref="C28:C29 E28" xr:uid="{CC6A7AAA-2A34-47A3-AD79-7818FC8D26D8}"/>
    <dataValidation allowBlank="1" showInputMessage="1" showErrorMessage="1" prompt="Nombre del indicador" sqref="B28:B29" xr:uid="{A12FEF93-6026-4B9C-BE42-F22D899D68A5}"/>
    <dataValidation allowBlank="1" showInputMessage="1" showErrorMessage="1" prompt="Nombre de cada producto" sqref="A28:A29"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A25:C25 F25" xr:uid="{83A39D53-FA1B-455E-BDF4-D92F949FC351}"/>
    <dataValidation allowBlank="1" showInputMessage="1" showErrorMessage="1" prompt="Oportunidades de mejora identificadas" sqref="A38:J39" xr:uid="{0C19BC4D-BB4B-4792-92B9-9F9FF135D419}"/>
    <dataValidation allowBlank="1" showInputMessage="1" showErrorMessage="1" prompt="De existir desvío, explicar razones." sqref="B35:J35" xr:uid="{FC15AF16-0355-42D2-859E-6AF9303AA700}"/>
    <dataValidation allowBlank="1" showInputMessage="1" showErrorMessage="1" prompt="1. Describir lo plasmado en el presupuesto_x000a_2. Describir lo alcanzado en términos financieros y de producción " sqref="B34:J34" xr:uid="{4DC935DB-01B5-4D8A-853F-3E6B29732AD0}"/>
    <dataValidation allowBlank="1" showInputMessage="1" showErrorMessage="1" prompt="¿En qué consiste el producto? su objetivo" sqref="B33:J33" xr:uid="{9FB1BE52-D627-4057-99EA-1CAC03BAA8D6}"/>
    <dataValidation allowBlank="1" showInputMessage="1" showErrorMessage="1" prompt="Nombre del producto" sqref="B32:J32" xr:uid="{9BACFE82-D546-4647-8D14-339AD0B3E001}"/>
    <dataValidation allowBlank="1" showInputMessage="1" showErrorMessage="1" prompt="¿A quién va dirigido el programa?, ¿qué característica tiene esta población que requiere ser beneficiada?" sqref="B20:J20" xr:uid="{31345D01-336E-45D1-89C3-B5F4E87CB486}"/>
    <dataValidation allowBlank="1" showInputMessage="1" prompt="Nombre del capítulo" sqref="B8:J10" xr:uid="{80D6CCA4-2213-4074-B6C4-A24F74ECDDE1}"/>
    <dataValidation allowBlank="1" sqref="A8" xr:uid="{17A7D1C9-7A78-44C4-AA43-6F2AA4B493E8}"/>
  </dataValidations>
  <pageMargins left="0.37" right="0.25" top="0.75" bottom="0.75" header="0.3" footer="0.3"/>
  <pageSetup scale="69" fitToHeight="0" orientation="portrait"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78A5-F3E2-406F-BA83-5E0F35AB3771}">
  <dimension ref="A1"/>
  <sheetViews>
    <sheetView workbookViewId="0">
      <selection activeCell="J30" sqref="J30"/>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Sub-port 1</vt:lpstr>
      <vt:lpstr>Programa 11</vt:lpstr>
      <vt:lpstr>Sub-port 2</vt:lpstr>
      <vt:lpstr>Programa 12</vt:lpstr>
      <vt:lpstr>Sub-port 3</vt:lpstr>
      <vt:lpstr>Programa 13</vt:lpstr>
      <vt:lpstr>Hoja1</vt:lpstr>
      <vt:lpstr>Portada!Área_de_impresión</vt:lpstr>
      <vt:lpstr>'Programa 11'!Área_de_impresión</vt:lpstr>
      <vt:lpstr>'Programa 12'!Área_de_impresión</vt:lpstr>
      <vt:lpstr>'Programa 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Sergio M. Polanco Albuerne</cp:lastModifiedBy>
  <cp:lastPrinted>2023-11-27T12:11:51Z</cp:lastPrinted>
  <dcterms:created xsi:type="dcterms:W3CDTF">2021-03-22T15:50:10Z</dcterms:created>
  <dcterms:modified xsi:type="dcterms:W3CDTF">2024-04-22T19:16:19Z</dcterms:modified>
</cp:coreProperties>
</file>