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sergio.polanco\Documents\CAASD 2024\Fisico-Financiero 2024\3er Trimestre\"/>
    </mc:Choice>
  </mc:AlternateContent>
  <xr:revisionPtr revIDLastSave="0" documentId="13_ncr:1_{ACCAAE0A-9E67-4CC0-98CC-097FEA140C0E}" xr6:coauthVersionLast="47" xr6:coauthVersionMax="47" xr10:uidLastSave="{00000000-0000-0000-0000-000000000000}"/>
  <bookViews>
    <workbookView xWindow="-120" yWindow="-120" windowWidth="29040" windowHeight="17520" firstSheet="2" activeTab="2"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s>
  <definedNames>
    <definedName name="_xlnm.Print_Area" localSheetId="0">Portada!$A$1:$M$45</definedName>
    <definedName name="_xlnm.Print_Area" localSheetId="2">'Programa 11'!$A$1:$J$53</definedName>
    <definedName name="_xlnm.Print_Area" localSheetId="4">'Programa 12'!$A$1:$J$54</definedName>
    <definedName name="_xlnm.Print_Area" localSheetId="6">'Programa 13'!$A$1:$J$50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 i="1" l="1"/>
  <c r="K29" i="3"/>
  <c r="L39" i="3" l="1"/>
  <c r="L37" i="3" l="1"/>
  <c r="L36" i="3"/>
  <c r="M38" i="3"/>
  <c r="L35" i="3"/>
  <c r="K39" i="3"/>
  <c r="K38" i="3"/>
  <c r="K37" i="3"/>
  <c r="O24" i="2" l="1"/>
  <c r="O25" i="2"/>
  <c r="O26" i="2"/>
  <c r="O23" i="2"/>
  <c r="F25" i="2"/>
  <c r="N28" i="2"/>
  <c r="L24" i="1"/>
  <c r="F25" i="1"/>
  <c r="M26" i="2" l="1"/>
  <c r="N26" i="2"/>
  <c r="L28" i="2"/>
  <c r="L26" i="2"/>
  <c r="N26" i="1"/>
  <c r="N24" i="1"/>
  <c r="C25" i="3" a="1"/>
  <c r="C25" i="3" s="1"/>
  <c r="C25" i="2"/>
  <c r="C25" i="1"/>
  <c r="K31" i="3" l="1"/>
  <c r="K30" i="3"/>
  <c r="J29" i="3" l="1"/>
  <c r="F31" i="1"/>
  <c r="D30" i="1"/>
  <c r="K29" i="1"/>
  <c r="E573" i="2"/>
  <c r="E573" i="3"/>
  <c r="E573" i="1"/>
  <c r="G743" i="2"/>
  <c r="G743" i="3"/>
  <c r="G743" i="1"/>
  <c r="B42" i="3" l="1"/>
  <c r="L31" i="2" l="1"/>
  <c r="B46" i="2" l="1"/>
  <c r="B44" i="1"/>
  <c r="B43" i="3"/>
  <c r="B47" i="2"/>
  <c r="K30" i="1"/>
  <c r="K31" i="1"/>
  <c r="I25" i="3" l="1"/>
  <c r="L29" i="3"/>
  <c r="I25" i="1" l="1"/>
  <c r="B45" i="1"/>
  <c r="F29" i="3"/>
  <c r="F30" i="1" l="1"/>
  <c r="E29" i="1"/>
  <c r="B41" i="3" l="1"/>
  <c r="B43" i="1"/>
  <c r="J29" i="1" l="1"/>
  <c r="I29" i="3" l="1"/>
  <c r="J30" i="2" l="1"/>
  <c r="J29" i="2" l="1"/>
  <c r="I29" i="2" l="1"/>
  <c r="I29" i="1"/>
  <c r="D3" i="2" l="1"/>
  <c r="I31" i="1"/>
  <c r="J31" i="1"/>
  <c r="I30" i="1"/>
  <c r="J30" i="1"/>
  <c r="I30" i="2" l="1"/>
  <c r="B45" i="2"/>
  <c r="I25" i="2" l="1"/>
  <c r="C16" i="3"/>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tc={CCBAB2DE-F53C-4235-9FFA-928F728A4054}</author>
  </authors>
  <commentList>
    <comment ref="K28" authorId="0" shapeId="0" xr:uid="{CCBAB2DE-F53C-4235-9FFA-928F728A405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Cierre 2023</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<sst xmlns="http://schemas.openxmlformats.org/spreadsheetml/2006/main" count="272" uniqueCount="126">
  <si>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</si>
  <si>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</si>
  <si>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</si>
  <si>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</si>
  <si>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</si>
  <si>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</si>
  <si>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</si>
  <si>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</si>
  <si>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</si>
  <si>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</si>
  <si>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</si>
  <si>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</si>
  <si>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</si>
  <si>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</si>
  <si>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</si>
  <si>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</si>
  <si>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</si>
  <si>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</si>
  <si>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</si>
  <si>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</si>
  <si>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</si>
  <si>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</si>
  <si>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</si>
  <si>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</si>
  <si>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</si>
  <si>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</si>
  <si>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</si>
  <si>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</si>
  <si>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</si>
  <si>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</si>
  <si>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</si>
  <si>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</si>
  <si>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</si>
  <si>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</si>
  <si>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</si>
  <si>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</si>
  <si>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</si>
  <si>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</si>
  <si>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</si>
  <si>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</si>
  <si>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</si>
  <si>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</si>
  <si>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</si>
  <si>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</si>
  <si>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</si>
  <si>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</si>
  <si>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</si>
  <si>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</si>
  <si>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</si>
  <si>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</si>
  <si>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</si>
  <si>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</si>
  <si>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</si>
  <si>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</si>
  <si>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</si>
  <si>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</si>
  <si>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</si>
  <si>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</si>
  <si>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</si>
  <si>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</si>
  <si>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</si>
  <si>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</si>
  <si>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</si>
  <si>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</si>
  <si>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</si>
  <si>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</si>
  <si>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</si>
  <si>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</si>
  <si>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</si>
  <si>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</si>
  <si>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</si>
  <si>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</si>
  <si>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</si>
  <si>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</si>
  <si>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</si>
  <si>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</si>
  <si>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</si>
  <si>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</si>
  <si>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</si>
  <si>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</si>
  <si>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</si>
  <si>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</si>
  <si>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</si>
  <si>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</si>
  <si>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</si>
  <si>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</si>
  <si>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</si>
  <si>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</si>
  <si>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</si>
  <si>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</si>
  <si>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</si>
  <si>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</si>
  <si>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</si>
  <si>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</si>
  <si>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</si>
  <si>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</si>
  <si>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</si>
  <si>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</si>
  <si>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</si>
  <si>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</si>
  <si>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</si>
  <si>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</si>
  <si>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</si>
  <si>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</si>
  <si>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</si>
  <si>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Columna1</t>
  </si>
  <si>
    <t xml:space="preserve"> -   </t>
  </si>
  <si>
    <t>Lic. Katihuska Ledesma</t>
  </si>
  <si>
    <t xml:space="preserve"> 417,518.00 </t>
  </si>
  <si>
    <t xml:space="preserve"> 417,518.01</t>
  </si>
  <si>
    <t>vigente</t>
  </si>
  <si>
    <t>+</t>
  </si>
  <si>
    <t xml:space="preserve">La ejecución financiera fue baja con relación a la programación, ya durante  este trimestre hubo rezago en los pagos de inversion,  de igual manera en en la ejecución de los procesos de adquisición de bienes y servicios para el desempeño de las actividades. </t>
  </si>
  <si>
    <t xml:space="preserve"> Informe seguimiento del presupuesto físico 2024 correspondiente al Trimestre Abril-junio</t>
  </si>
  <si>
    <t>Programación Trimestral</t>
  </si>
  <si>
    <t>Ejecución Trimestral</t>
  </si>
  <si>
    <t xml:space="preserve">7695-La ejecución financiera se incremento  con relación a la programación  debido a  la aplicación de pago a proyectos con recursos externos, que aun no habian sido reflejado en el SIGEF. </t>
  </si>
  <si>
    <t>En este trimestre una de las causas del desvío en la meta financiera, son los inconvenientes en los procesos de la adquisición de los insumos. programados. Adicionalmente, durante el 2024 no se han relaizado la incorporacion de nuevos ususairos la ritmo esperado</t>
  </si>
  <si>
    <t xml:space="preserve">                                                                                                                                                                                                                                                     </t>
  </si>
  <si>
    <t>52/53</t>
  </si>
  <si>
    <t>Informe de Evaluación Trimestre Julio-Septiembre 2024 de las Metas Físicas-Financieras</t>
  </si>
  <si>
    <t>En el producto 7694- ejecución financiera sobrepaso  la meta con relación a la programación, ya durante este trimeste  fluyeron los recursos de inversion que estaban rezagados y esto trajo como consecuencia que el desvio en la meta planificada. De igual manera, debido a que las viviendas conectadas al alcantarillado son menores a las proyectadas la ejecucion fisica  quedo  por debajo a la meta establecida.</t>
  </si>
  <si>
    <t>Dentro de este producto se ha dispuesto producir en el año un total de 608,014,080.00 metros cúbicos de agua potable en todo el año.
Durante el 3er trimestre, la producción diaria promedio se ha mantenido en 437.73   Millones de galones, lo cual equivale a 152,535,659.09 metros cúbicos de agua producida.</t>
  </si>
  <si>
    <t>En este producto se propuso recolectar 150,148,942.15,  metros cúbicos de agua residual en todo el año
Durante el  3er trimestre, se ha logrado recolectar 28,419,520.97  metros cúbicos de agua residual producto de haber alcanzado las 429,327.40 viviendas facturadas al servicio de alcantarillado sanitario</t>
  </si>
  <si>
    <t>Logros Alcanzados:
En este producto se propuso lograr el tratamiento de 31,097,432.32 metros cúbicos de agua residual durante todo el año.              
Durante el 3er trimestre, se ha logrado tratar un volumen de 8,096,635.72 gracias a la disponibilidad de 17 Plantas de tratamiento de aguas residuales las cuales en conjunto depuran diariamente 88,007 metros cúbicos de agua</t>
  </si>
  <si>
    <t>En este producto se propuso llegar a tener incorporados 475,000 a los servicios institucionales
Al termino del 3er trimestre, se ha logrado llegar a incorporar 418,528 Clientes a los servicios institucionales representando un incremento  de  1010 clientes durante el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</si>
</sst>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_-* #,##0.00_-;\-* #,##0.00_-;_-* &quot;-&quot;??_-;_-@_-"/>
    <numFmt numFmtId="165" formatCode="dd/mm/yyyy;@"/>
    <numFmt numFmtId="166" formatCode="[$-10409]#,##0.00;\-#,##0.00"/>
    <numFmt numFmtId="167" formatCode="[$-10409]0.00%"/>
    <numFmt numFmtId="168" formatCode="#,##0.00_ ;\-#,##0.00\ "/>
    <numFmt numFmtId="169" formatCode="#,##0.00000_ ;\-#,##0.00000\ "/>
    <numFmt numFmtId="170" formatCode="_(* #,##0.00_);_(* \(#,##0.00\);_(* \-??_);_(@_)"/>
    <numFmt numFmtId="171" formatCode="_-* #,##0.00\ _€_-;\-* #,##0.00\ _€_-;_-* &quot;-&quot;??\ _€_-;_-@_-"/>
    <numFmt numFmtId="172" formatCode="_-* #,##0_-;\-* #,##0_-;_-* &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sz val="11"/>
      <name val="Calibri"/>
      <family val="2"/>
      <scheme val="minor"/>
    </font>
    <font>
      <b/>
      <sz val="12"/>
      <name val="Calibri"/>
      <family val="2"/>
    </font>
    <font>
      <sz val="12"/>
      <color rgb="FF1673BA"/>
      <name val="Arial"/>
      <family val="2"/>
    </font>
    <font>
      <i/>
      <sz val="12"/>
      <name val="Calibri"/>
      <family val="2"/>
      <scheme val="minor"/>
    </font>
  </fonts>
  <fills count="13">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FFFF"/>
        <bgColor indexed="64"/>
      </patternFill>
    </fill>
    <fill>
      <patternFill patternType="solid">
        <fgColor rgb="FFFF0000"/>
        <bgColor indexed="6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style="thin">
        <color rgb="FFA6A6A6"/>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xf numFmtId="0" fontId="35" fillId="0" borderId="0"/>
    <xf numFmtId="164"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0" fontId="31" fillId="0" borderId="0" applyFill="0" applyBorder="0" applyAlignment="0" applyProtection="0"/>
    <xf numFmtId="0" fontId="31" fillId="0" borderId="0"/>
    <xf numFmtId="171" fontId="1" fillId="0" borderId="0" applyFont="0" applyFill="0" applyBorder="0" applyAlignment="0" applyProtection="0"/>
  </cellStyleXfs>
  <cellXfs count="155">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7"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6" fontId="0" fillId="0" borderId="0" xfId="0" applyNumberFormat="1"/>
    <xf numFmtId="43" fontId="17" fillId="0" borderId="34" xfId="1" applyFont="1" applyBorder="1" applyAlignment="1" applyProtection="1">
      <alignment horizontal="center" vertical="center" wrapText="1" readingOrder="1"/>
      <protection locked="0"/>
    </xf>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4" xfId="0" applyNumberFormat="1" applyFont="1" applyBorder="1" applyAlignment="1" applyProtection="1">
      <alignment horizontal="center" vertical="center" wrapText="1" readingOrder="1"/>
      <protection locked="0"/>
    </xf>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7" fontId="17" fillId="7" borderId="39" xfId="0" applyNumberFormat="1" applyFont="1" applyFill="1" applyBorder="1" applyAlignment="1" applyProtection="1">
      <alignment horizontal="center" vertical="center" wrapText="1" readingOrder="1"/>
      <protection locked="0"/>
    </xf>
    <xf numFmtId="164" fontId="0" fillId="0" borderId="0" xfId="0" applyNumberFormat="1"/>
    <xf numFmtId="168"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169" fontId="0" fillId="0" borderId="0" xfId="0" applyNumberFormat="1"/>
    <xf numFmtId="43" fontId="0" fillId="0" borderId="0" xfId="0" applyNumberFormat="1"/>
    <xf numFmtId="0" fontId="34" fillId="0" borderId="0" xfId="0" applyFont="1"/>
    <xf numFmtId="0" fontId="17" fillId="0" borderId="0" xfId="0" applyFont="1" applyAlignment="1" applyProtection="1">
      <alignment horizontal="center" vertical="center" wrapText="1" readingOrder="1"/>
      <protection locked="0"/>
    </xf>
    <xf numFmtId="164"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43" fontId="17" fillId="0" borderId="0" xfId="1" applyFont="1" applyFill="1" applyAlignment="1" applyProtection="1">
      <alignment horizontal="center" vertical="center" wrapText="1" readingOrder="1"/>
      <protection locked="0"/>
    </xf>
    <xf numFmtId="4" fontId="37" fillId="0" borderId="0" xfId="0" applyNumberFormat="1" applyFont="1"/>
    <xf numFmtId="43" fontId="17" fillId="0" borderId="28" xfId="1" applyFont="1" applyFill="1" applyBorder="1" applyAlignment="1" applyProtection="1">
      <alignment horizontal="center" vertical="center" wrapText="1"/>
      <protection locked="0"/>
    </xf>
    <xf numFmtId="0" fontId="17" fillId="0" borderId="0" xfId="1" applyNumberFormat="1" applyFont="1" applyFill="1" applyAlignment="1" applyProtection="1">
      <alignment horizontal="center" vertical="center" wrapText="1" readingOrder="1"/>
      <protection locked="0"/>
    </xf>
    <xf numFmtId="43" fontId="16" fillId="8" borderId="31" xfId="1" applyFont="1" applyFill="1" applyBorder="1" applyAlignment="1" applyProtection="1">
      <alignment horizontal="center" vertical="center" wrapText="1" readingOrder="1"/>
    </xf>
    <xf numFmtId="43" fontId="17" fillId="0" borderId="0" xfId="0" applyNumberFormat="1" applyFont="1" applyAlignment="1" applyProtection="1">
      <alignment horizontal="center" vertical="center" wrapText="1" readingOrder="1"/>
      <protection locked="0"/>
    </xf>
    <xf numFmtId="4" fontId="38" fillId="0" borderId="0" xfId="0" applyNumberFormat="1" applyFont="1" applyAlignment="1">
      <alignment vertical="center"/>
    </xf>
    <xf numFmtId="0" fontId="20" fillId="0" borderId="0" xfId="0" applyFont="1" applyProtection="1">
      <protection locked="0"/>
    </xf>
    <xf numFmtId="0" fontId="14" fillId="0" borderId="0" xfId="0" applyFont="1" applyProtection="1">
      <protection locked="0"/>
    </xf>
    <xf numFmtId="0" fontId="39" fillId="0" borderId="0" xfId="0" applyFont="1" applyProtection="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0" fontId="16" fillId="8" borderId="41" xfId="1" applyNumberFormat="1" applyFont="1" applyFill="1" applyBorder="1" applyAlignment="1" applyProtection="1">
      <alignment horizontal="center" vertical="center" wrapText="1" readingOrder="1"/>
    </xf>
    <xf numFmtId="164" fontId="17" fillId="0" borderId="0" xfId="0" applyNumberFormat="1" applyFont="1" applyAlignment="1" applyProtection="1">
      <alignment horizontal="center" vertical="center" wrapText="1" readingOrder="1"/>
      <protection locked="0"/>
    </xf>
    <xf numFmtId="0" fontId="16" fillId="8" borderId="41" xfId="0" applyFont="1" applyFill="1" applyBorder="1" applyAlignment="1">
      <alignment horizontal="center" vertical="center" wrapText="1" readingOrder="1"/>
    </xf>
    <xf numFmtId="4" fontId="40" fillId="11" borderId="0" xfId="0" applyNumberFormat="1" applyFont="1" applyFill="1" applyAlignment="1">
      <alignment horizontal="left" vertical="center" wrapText="1"/>
    </xf>
    <xf numFmtId="172" fontId="0" fillId="12" borderId="0" xfId="0" applyNumberFormat="1" applyFill="1"/>
    <xf numFmtId="164" fontId="0" fillId="0" borderId="0" xfId="0" applyNumberFormat="1" applyAlignment="1">
      <alignment vertical="center"/>
    </xf>
    <xf numFmtId="43" fontId="17" fillId="0" borderId="28" xfId="1" applyFont="1" applyFill="1" applyBorder="1" applyAlignment="1" applyProtection="1">
      <alignment horizontal="center" vertical="center" wrapText="1" readingOrder="1"/>
      <protection locked="0"/>
    </xf>
    <xf numFmtId="4" fontId="0" fillId="0" borderId="0" xfId="0" applyNumberFormat="1"/>
    <xf numFmtId="43" fontId="0" fillId="0" borderId="0" xfId="1" applyFont="1" applyAlignment="1">
      <alignment vertical="center"/>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34" fillId="0" borderId="0" xfId="0"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12"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11" fillId="0" borderId="10" xfId="0" applyFont="1" applyBorder="1" applyAlignment="1" applyProtection="1">
      <alignment horizont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43" fontId="11" fillId="0" borderId="25" xfId="1" applyFont="1" applyFill="1" applyBorder="1" applyAlignment="1" applyProtection="1">
      <alignment horizontal="center" vertical="center" wrapText="1" readingOrder="1"/>
      <protection locked="0"/>
    </xf>
    <xf numFmtId="43" fontId="11" fillId="0" borderId="38" xfId="1" applyFont="1" applyFill="1" applyBorder="1" applyAlignment="1" applyProtection="1">
      <alignment horizontal="center" vertical="center" wrapText="1" readingOrder="1"/>
      <protection locked="0"/>
    </xf>
    <xf numFmtId="43" fontId="11" fillId="0" borderId="24" xfId="1" applyFont="1" applyFill="1" applyBorder="1" applyAlignment="1" applyProtection="1">
      <alignment horizontal="center" vertical="center" wrapText="1" readingOrder="1"/>
      <protection locked="0"/>
    </xf>
    <xf numFmtId="0" fontId="11" fillId="0" borderId="40" xfId="0" applyFont="1" applyBorder="1" applyAlignment="1" applyProtection="1">
      <alignment horizontal="center"/>
      <protection locked="0"/>
    </xf>
    <xf numFmtId="166" fontId="17" fillId="0" borderId="34" xfId="0" applyNumberFormat="1" applyFont="1" applyFill="1" applyBorder="1" applyAlignment="1" applyProtection="1">
      <alignment horizontal="center" vertical="center" wrapText="1" readingOrder="1"/>
      <protection locked="0"/>
    </xf>
    <xf numFmtId="0" fontId="33" fillId="0" borderId="0" xfId="0" applyFont="1" applyFill="1" applyAlignment="1" applyProtection="1">
      <alignment horizontal="left" vertical="center" wrapText="1"/>
      <protection locked="0"/>
    </xf>
    <xf numFmtId="0" fontId="33" fillId="0" borderId="18" xfId="0" applyFont="1" applyFill="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9">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strike val="0"/>
        <outline val="0"/>
        <shadow val="0"/>
        <u val="none"/>
        <vertAlign val="baseline"/>
        <color auto="1"/>
        <name val="Calibri"/>
        <family val="2"/>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_(* \(#,##0.00\);_(* &quot;-&quot;??_);_(@_)"/>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L31" totalsRowShown="0" headerRowDxfId="48" dataDxfId="46" headerRowBorderDxfId="47" tableBorderDxfId="45" totalsRowBorderDxfId="44">
  <tableColumns count="12">
    <tableColumn id="1" xr3:uid="{DC1B7B10-25DF-444B-B97E-464EC471DB5B}" name="Producto" dataDxfId="43"/>
    <tableColumn id="2" xr3:uid="{C61E64BC-B5A5-45F4-8F84-130CBA355D9D}" name="Indicador" dataDxfId="42"/>
    <tableColumn id="3" xr3:uid="{3AC7971E-A8AB-4C13-830D-AC13829EAC0E}" name="Física_x000a_(A)" dataDxfId="41" dataCellStyle="Millares">
      <calculatedColumnFormula>+'[2]Programacion fisica EP Nueva'!$O$16</calculatedColumnFormula>
    </tableColumn>
    <tableColumn id="4" xr3:uid="{8DB7EDBB-DB79-4CBD-AD68-D153CE19B0A8}" name="Financiera_x000a_(B)" dataDxfId="40">
      <calculatedColumnFormula>+C25</calculatedColumnFormula>
    </tableColumn>
    <tableColumn id="9" xr3:uid="{AC3E8DE2-D537-4CBB-AD59-753602F58C3E}" name="Física_x000a_(C)" dataDxfId="39">
      <calculatedColumnFormula>+Tabla1[[#This Row],[Física
(A)]]/4</calculatedColumnFormula>
    </tableColumn>
    <tableColumn id="10" xr3:uid="{25C7EA1D-EAE0-4DC9-9FB1-C0E265B640E6}" name="Financiera_x000a_(D)" dataDxfId="38">
      <calculatedColumnFormula>+Tabla1[[#This Row],[Financiera
(B)]]/4</calculatedColumnFormula>
    </tableColumn>
    <tableColumn id="5" xr3:uid="{C2FDA61C-9281-4FCB-A3FE-246521A85EA0}" name="Física _x000a_(E)" dataDxfId="37" dataCellStyle="Millares"/>
    <tableColumn id="6" xr3:uid="{B07D8104-8103-4848-A228-6FBAE528EF68}" name="Financiera _x000a_ (F)" dataDxfId="36"/>
    <tableColumn id="7" xr3:uid="{F97ACE16-1124-4543-AD0A-CBAA1878A36A}" name="Física _x000a_(%)_x000a_ G=E/C" dataDxfId="35" dataCellStyle="Porcentaje">
      <calculatedColumnFormula>IF(G29&gt;0,G29/E29,0)</calculatedColumnFormula>
    </tableColumn>
    <tableColumn id="8" xr3:uid="{CAB2F777-24BA-4EFC-82F9-153B93171D9B}" name="Financiero _x000a_(%) _x000a_H=F/D" dataDxfId="34">
      <calculatedColumnFormula>IF(H29&gt;0,H29/F29,0)</calculatedColumnFormula>
    </tableColumn>
    <tableColumn id="11" xr3:uid="{65EE5581-8C41-4557-9B28-8757C92AB462}" name="Columna1" dataDxfId="33">
      <calculatedColumnFormula>+Tabla1[[#This Row],[Física 
(E)]]*4</calculatedColumnFormula>
    </tableColumn>
    <tableColumn id="12" xr3:uid="{6191F46E-878B-459B-9BA1-C02CAE6FEBC8}" name=" -   " dataDxfId="3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tableColumn id="10" xr3:uid="{889C75D1-1248-4F97-A615-BE519BD5DC80}" name="Financiera_x000a_(D)" dataDxfId="21" dataCellStyle="Millares"/>
    <tableColumn id="5" xr3:uid="{92B90EC3-83BA-45B2-9B80-28BBEB7EC9E0}" name="Física _x000a_(E)" dataDxfId="20" dataCellStyle="Millares">
      <calculatedColumnFormula>SUM(D28:F28)</calculatedColumnFormula>
    </tableColumn>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dataCellStyle="Millares"/>
    <tableColumn id="10" xr3:uid="{C6C24817-50B9-4FBC-9CF2-C09963EAFB4E}" name="Financiera_x000a_(D)" dataDxfId="6">
      <calculatedColumnFormula>400351394/4</calculatedColumnFormula>
    </tableColumn>
    <tableColumn id="5" xr3:uid="{786A5200-41D3-481B-9A19-3F77FB2229DF}" name="Física _x000a_(E)" dataDxfId="5"/>
    <tableColumn id="6" xr3:uid="{91D23E72-A360-428B-840C-BE0D90B779E3}" name="Financiera _x000a_ (F)" dataDxfId="4"/>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D853953D-0DF5-483D-8742-1A58754CB484}" name=" 417,518.00 " dataDxfId="1">
      <calculatedColumnFormula>+Tabla134[[#Headers],[ 417,518.00 ]]-Tabla134[[#This Row],[Física 
(E)]]</calculatedColumnFormula>
    </tableColumn>
    <tableColumn id="12" xr3:uid="{FB985FF8-7CCB-412B-8A22-53514E034BD7}" name=" 417,518.01" dataDxfId="0">
      <calculatedColumnFormula>+Tabla134[[#Headers],[ 417,518.00 ]]-Tabla134[[#This Row],[ 417,518.00 ]]</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8" dT="2024-04-09T14:57:31.62" personId="{A995B7DC-7C80-4285-8632-5C43433DD047}" id="{CCBAB2DE-F53C-4235-9FFA-928F728A4054}">
    <text>Cierre 2023</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19" zoomScaleNormal="100" zoomScaleSheetLayoutView="100" workbookViewId="0">
      <selection activeCell="O18" sqref="O18"/>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82"/>
      <c r="B2" s="82"/>
      <c r="C2" s="82"/>
      <c r="D2" s="82"/>
      <c r="E2" s="82"/>
      <c r="F2" s="82"/>
      <c r="G2" s="82"/>
      <c r="H2" s="82"/>
      <c r="I2" s="82"/>
      <c r="J2" s="82"/>
      <c r="K2" s="82"/>
      <c r="L2" s="82"/>
      <c r="M2" s="82"/>
    </row>
    <row r="10" spans="1:15" ht="33.75" x14ac:dyDescent="0.5">
      <c r="A10" s="83" t="s">
        <v>69</v>
      </c>
      <c r="B10" s="83"/>
      <c r="C10" s="83"/>
      <c r="D10" s="83"/>
      <c r="E10" s="83"/>
      <c r="F10" s="83"/>
      <c r="G10" s="83"/>
      <c r="H10" s="83"/>
      <c r="I10" s="83"/>
      <c r="J10" s="83"/>
      <c r="K10" s="83"/>
      <c r="L10" s="83"/>
      <c r="M10" s="83"/>
    </row>
    <row r="11" spans="1:15" ht="63.75" customHeight="1" x14ac:dyDescent="0.45">
      <c r="A11" s="84" t="s">
        <v>113</v>
      </c>
      <c r="B11" s="84"/>
      <c r="C11" s="84"/>
      <c r="D11" s="84"/>
      <c r="E11" s="84"/>
      <c r="F11" s="84"/>
      <c r="G11" s="84"/>
      <c r="H11" s="84"/>
      <c r="I11" s="84"/>
      <c r="J11" s="84"/>
      <c r="K11" s="84"/>
      <c r="L11" s="84"/>
      <c r="M11" s="84"/>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85" t="s">
        <v>70</v>
      </c>
      <c r="B18" s="85"/>
      <c r="C18" s="85"/>
      <c r="D18" s="85"/>
      <c r="E18" s="85"/>
      <c r="F18" s="85"/>
      <c r="G18" s="85"/>
      <c r="H18" s="85"/>
      <c r="I18" s="85"/>
      <c r="J18" s="85"/>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743"/>
  <sheetViews>
    <sheetView tabSelected="1" view="pageBreakPreview" topLeftCell="A20" zoomScaleNormal="100" zoomScaleSheetLayoutView="100" workbookViewId="0">
      <selection activeCell="B37" sqref="B37:J37"/>
    </sheetView>
  </sheetViews>
  <sheetFormatPr baseColWidth="10" defaultRowHeight="15" x14ac:dyDescent="0.25"/>
  <cols>
    <col min="1" max="1" width="28.7109375" style="5" customWidth="1"/>
    <col min="2" max="2" width="21.42578125" style="5" customWidth="1"/>
    <col min="3" max="6" width="12.7109375" style="5" customWidth="1"/>
    <col min="7" max="7" width="12.42578125" style="5" customWidth="1"/>
    <col min="8" max="8" width="16.7109375" style="5" customWidth="1"/>
    <col min="9" max="9" width="12.7109375" style="5" customWidth="1"/>
    <col min="10" max="10" width="20.140625" style="5" customWidth="1"/>
    <col min="11" max="11" width="16.85546875" bestFit="1" customWidth="1"/>
    <col min="12" max="12" width="21.140625" customWidth="1"/>
    <col min="13" max="13" width="16.85546875" bestFit="1" customWidth="1"/>
    <col min="14" max="14" width="15.28515625" bestFit="1" customWidth="1"/>
    <col min="16" max="16" width="15.140625" bestFit="1" customWidth="1"/>
    <col min="17" max="17" width="18.85546875" bestFit="1" customWidth="1"/>
  </cols>
  <sheetData>
    <row r="1" spans="1:10" ht="21.75" customHeight="1" thickBot="1" x14ac:dyDescent="0.3">
      <c r="A1" s="17"/>
      <c r="B1" s="127" t="s">
        <v>120</v>
      </c>
      <c r="C1" s="128"/>
      <c r="D1" s="128"/>
      <c r="E1" s="128"/>
      <c r="F1" s="128"/>
      <c r="G1" s="128"/>
      <c r="H1" s="128"/>
      <c r="I1" s="128"/>
      <c r="J1" s="129"/>
    </row>
    <row r="2" spans="1:10" ht="21.75" customHeight="1" thickBot="1" x14ac:dyDescent="0.3">
      <c r="A2" s="18"/>
      <c r="B2" s="130" t="s">
        <v>0</v>
      </c>
      <c r="C2" s="131"/>
      <c r="D2" s="130" t="s">
        <v>1</v>
      </c>
      <c r="E2" s="131"/>
      <c r="F2" s="131"/>
      <c r="G2" s="131"/>
      <c r="H2" s="132"/>
      <c r="I2" s="1" t="s">
        <v>2</v>
      </c>
      <c r="J2" s="2" t="s">
        <v>3</v>
      </c>
    </row>
    <row r="3" spans="1:10" ht="21.75" thickBot="1" x14ac:dyDescent="0.3">
      <c r="A3" s="19"/>
      <c r="B3" s="133" t="s">
        <v>4</v>
      </c>
      <c r="C3" s="134"/>
      <c r="D3" s="133" t="s">
        <v>80</v>
      </c>
      <c r="E3" s="134"/>
      <c r="F3" s="134"/>
      <c r="G3" s="134"/>
      <c r="H3" s="135"/>
      <c r="I3" s="23" t="s">
        <v>78</v>
      </c>
      <c r="J3" s="24">
        <v>0</v>
      </c>
    </row>
    <row r="4" spans="1:10" ht="9.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7" t="s">
        <v>84</v>
      </c>
      <c r="B6" s="88"/>
      <c r="C6" s="88"/>
      <c r="D6" s="88"/>
      <c r="E6" s="88"/>
      <c r="F6" s="88"/>
      <c r="G6" s="88"/>
      <c r="H6" s="88"/>
      <c r="I6" s="88"/>
      <c r="J6" s="89"/>
    </row>
    <row r="7" spans="1:10" ht="15.75" x14ac:dyDescent="0.25">
      <c r="A7" s="99" t="s">
        <v>5</v>
      </c>
      <c r="B7" s="100"/>
      <c r="C7" s="100"/>
      <c r="D7" s="100"/>
      <c r="E7" s="100"/>
      <c r="F7" s="100"/>
      <c r="G7" s="100"/>
      <c r="H7" s="100"/>
      <c r="I7" s="100"/>
      <c r="J7" s="101"/>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29.25"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87" t="s">
        <v>9</v>
      </c>
      <c r="B13" s="88"/>
      <c r="C13" s="88"/>
      <c r="D13" s="88"/>
      <c r="E13" s="88"/>
      <c r="F13" s="88"/>
      <c r="G13" s="88"/>
      <c r="H13" s="88"/>
      <c r="I13" s="88"/>
      <c r="J13" s="89"/>
    </row>
    <row r="14" spans="1:10" x14ac:dyDescent="0.25">
      <c r="A14" s="3" t="s">
        <v>10</v>
      </c>
      <c r="B14" s="21">
        <v>2</v>
      </c>
      <c r="C14" s="138" t="str">
        <f>IFERROR(VLOOKUP(B14,'[1]Validacion datos'!A2:B5,2,FALSE),"")</f>
        <v>DESARROLLO SOCIAL</v>
      </c>
      <c r="D14" s="138"/>
      <c r="E14" s="138"/>
      <c r="F14" s="138"/>
      <c r="G14" s="138"/>
      <c r="H14" s="138"/>
      <c r="I14" s="138"/>
      <c r="J14" s="138"/>
    </row>
    <row r="15" spans="1:10"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7" ht="15.75" x14ac:dyDescent="0.25">
      <c r="A17" s="87" t="s">
        <v>13</v>
      </c>
      <c r="B17" s="88"/>
      <c r="C17" s="88"/>
      <c r="D17" s="88"/>
      <c r="E17" s="88"/>
      <c r="F17" s="88"/>
      <c r="G17" s="88"/>
      <c r="H17" s="88"/>
      <c r="I17" s="88"/>
      <c r="J17" s="89"/>
    </row>
    <row r="18" spans="1:17" x14ac:dyDescent="0.25">
      <c r="A18" s="3" t="s">
        <v>14</v>
      </c>
      <c r="B18" s="97" t="s">
        <v>54</v>
      </c>
      <c r="C18" s="97"/>
      <c r="D18" s="97"/>
      <c r="E18" s="97"/>
      <c r="F18" s="97"/>
      <c r="G18" s="97"/>
      <c r="H18" s="97"/>
      <c r="I18" s="97"/>
      <c r="J18" s="98"/>
    </row>
    <row r="19" spans="1:17" ht="141" customHeight="1" x14ac:dyDescent="0.25">
      <c r="A19" s="8" t="s">
        <v>15</v>
      </c>
      <c r="B19" s="97" t="s">
        <v>97</v>
      </c>
      <c r="C19" s="97"/>
      <c r="D19" s="97"/>
      <c r="E19" s="97"/>
      <c r="F19" s="97"/>
      <c r="G19" s="97"/>
      <c r="H19" s="97"/>
      <c r="I19" s="97"/>
      <c r="J19" s="98"/>
    </row>
    <row r="20" spans="1:17" ht="14.25" customHeight="1" x14ac:dyDescent="0.25">
      <c r="A20" s="8" t="s">
        <v>16</v>
      </c>
      <c r="B20" s="106" t="s">
        <v>94</v>
      </c>
      <c r="C20" s="106"/>
      <c r="D20" s="106"/>
      <c r="E20" s="106"/>
      <c r="F20" s="106"/>
      <c r="G20" s="106"/>
      <c r="H20" s="106"/>
      <c r="I20" s="106"/>
      <c r="J20" s="107"/>
    </row>
    <row r="21" spans="1:17" x14ac:dyDescent="0.25">
      <c r="A21" s="8" t="s">
        <v>37</v>
      </c>
      <c r="B21" s="97" t="s">
        <v>67</v>
      </c>
      <c r="C21" s="97"/>
      <c r="D21" s="97"/>
      <c r="E21" s="97"/>
      <c r="F21" s="97"/>
      <c r="G21" s="97"/>
      <c r="H21" s="97"/>
      <c r="I21" s="97"/>
      <c r="J21" s="98"/>
      <c r="N21" s="80">
        <v>283215559.42000002</v>
      </c>
    </row>
    <row r="22" spans="1:17" ht="15.75" x14ac:dyDescent="0.25">
      <c r="A22" s="87" t="s">
        <v>17</v>
      </c>
      <c r="B22" s="88"/>
      <c r="C22" s="88"/>
      <c r="D22" s="88"/>
      <c r="E22" s="88"/>
      <c r="F22" s="88"/>
      <c r="G22" s="88"/>
      <c r="H22" s="88"/>
      <c r="I22" s="88"/>
      <c r="J22" s="89"/>
      <c r="N22" s="80">
        <v>699627777.36000001</v>
      </c>
    </row>
    <row r="23" spans="1:17" ht="15.75" x14ac:dyDescent="0.25">
      <c r="A23" s="99" t="s">
        <v>18</v>
      </c>
      <c r="B23" s="100"/>
      <c r="C23" s="100"/>
      <c r="D23" s="100"/>
      <c r="E23" s="100"/>
      <c r="F23" s="100"/>
      <c r="G23" s="100"/>
      <c r="H23" s="100"/>
      <c r="I23" s="100"/>
      <c r="J23" s="101"/>
      <c r="N23" s="80">
        <v>730938777.33000004</v>
      </c>
    </row>
    <row r="24" spans="1:17" ht="15" customHeight="1" x14ac:dyDescent="0.25">
      <c r="A24" s="143" t="s">
        <v>19</v>
      </c>
      <c r="B24" s="105"/>
      <c r="C24" s="102" t="s">
        <v>20</v>
      </c>
      <c r="D24" s="104"/>
      <c r="E24" s="104"/>
      <c r="F24" s="104" t="s">
        <v>21</v>
      </c>
      <c r="G24" s="104"/>
      <c r="H24" s="105"/>
      <c r="I24" s="102" t="s">
        <v>22</v>
      </c>
      <c r="J24" s="103"/>
      <c r="K24" s="34">
        <v>1713782114.1099999</v>
      </c>
      <c r="L24" s="34">
        <f>+K24-F25</f>
        <v>12279630.239999771</v>
      </c>
      <c r="N24" s="80">
        <f>SUM(N21:N23)</f>
        <v>1713782114.1100001</v>
      </c>
    </row>
    <row r="25" spans="1:17" x14ac:dyDescent="0.25">
      <c r="A25" s="110">
        <v>4509276813</v>
      </c>
      <c r="B25" s="111"/>
      <c r="C25" s="117">
        <f>+D29</f>
        <v>6058705879.8500004</v>
      </c>
      <c r="D25" s="118"/>
      <c r="E25" s="119"/>
      <c r="F25" s="117">
        <f>1093134357.67+H29</f>
        <v>1701502483.8700001</v>
      </c>
      <c r="G25" s="118"/>
      <c r="H25" s="119"/>
      <c r="I25" s="112">
        <f>IF(F25&gt;0,F25/C25,0)</f>
        <v>0.28083596028796259</v>
      </c>
      <c r="J25" s="113"/>
      <c r="K25" s="49"/>
      <c r="L25" s="34"/>
      <c r="N25" s="80">
        <v>15904510.1</v>
      </c>
    </row>
    <row r="26" spans="1:17" ht="15.75" x14ac:dyDescent="0.25">
      <c r="A26" s="99" t="s">
        <v>23</v>
      </c>
      <c r="B26" s="100"/>
      <c r="C26" s="100"/>
      <c r="D26" s="100"/>
      <c r="E26" s="100"/>
      <c r="F26" s="100"/>
      <c r="G26" s="100"/>
      <c r="H26" s="100"/>
      <c r="I26" s="100"/>
      <c r="J26" s="101"/>
      <c r="L26" s="34"/>
      <c r="N26" s="80">
        <f>SUM(N24:N25)</f>
        <v>1729686624.21</v>
      </c>
    </row>
    <row r="27" spans="1:17" ht="15" customHeight="1" x14ac:dyDescent="0.25">
      <c r="A27" s="4"/>
      <c r="B27"/>
      <c r="C27" s="114" t="s">
        <v>47</v>
      </c>
      <c r="D27" s="115"/>
      <c r="E27" s="114" t="s">
        <v>114</v>
      </c>
      <c r="F27" s="115"/>
      <c r="G27" s="114" t="s">
        <v>115</v>
      </c>
      <c r="H27" s="115"/>
      <c r="I27" s="114" t="s">
        <v>24</v>
      </c>
      <c r="J27" s="116"/>
    </row>
    <row r="28" spans="1:17" ht="38.25" x14ac:dyDescent="0.25">
      <c r="A28" s="9" t="s">
        <v>25</v>
      </c>
      <c r="B28" s="10" t="s">
        <v>26</v>
      </c>
      <c r="C28" s="10" t="s">
        <v>38</v>
      </c>
      <c r="D28" s="10" t="s">
        <v>39</v>
      </c>
      <c r="E28" s="10" t="s">
        <v>41</v>
      </c>
      <c r="F28" s="10" t="s">
        <v>42</v>
      </c>
      <c r="G28" s="10" t="s">
        <v>43</v>
      </c>
      <c r="H28" s="10" t="s">
        <v>44</v>
      </c>
      <c r="I28" s="10" t="s">
        <v>45</v>
      </c>
      <c r="J28" s="11" t="s">
        <v>46</v>
      </c>
      <c r="K28" s="10" t="s">
        <v>105</v>
      </c>
      <c r="L28" s="65" t="s">
        <v>106</v>
      </c>
    </row>
    <row r="29" spans="1:17" ht="48" x14ac:dyDescent="0.25">
      <c r="A29" s="25" t="s">
        <v>83</v>
      </c>
      <c r="B29" s="26" t="s">
        <v>82</v>
      </c>
      <c r="C29" s="40">
        <v>608014080</v>
      </c>
      <c r="D29" s="13">
        <v>6058705879.8500004</v>
      </c>
      <c r="E29" s="13">
        <f>+Tabla1[[#This Row],[Física
(A)]]/4</f>
        <v>152003520</v>
      </c>
      <c r="F29" s="13">
        <v>643112157.79999995</v>
      </c>
      <c r="G29" s="63">
        <v>152535659.09090909</v>
      </c>
      <c r="H29" s="13">
        <v>608368126.20000005</v>
      </c>
      <c r="I29" s="46">
        <f>IF(G29&gt;0,G29/E29,0)</f>
        <v>1.003500833999825</v>
      </c>
      <c r="J29" s="36">
        <f>IF(H29&gt;0,H29/F29,0)</f>
        <v>0.9459751597313063</v>
      </c>
      <c r="K29" s="61">
        <f>+Tabla1[[#This Row],[Física 
(E)]]*4</f>
        <v>610142636.36363637</v>
      </c>
      <c r="L29" s="55"/>
      <c r="Q29" s="34"/>
    </row>
    <row r="30" spans="1:17" ht="24" customHeight="1" x14ac:dyDescent="0.25">
      <c r="A30" s="44"/>
      <c r="B30" s="27" t="s">
        <v>81</v>
      </c>
      <c r="C30" s="45"/>
      <c r="D30" s="43">
        <f t="shared" ref="D30" si="0">+C26</f>
        <v>0</v>
      </c>
      <c r="E30" s="45">
        <v>80000000</v>
      </c>
      <c r="F30" s="43">
        <f>+Tabla1[[#This Row],[Financiera
(B)]]/4</f>
        <v>0</v>
      </c>
      <c r="G30" s="45">
        <v>86263620.002000004</v>
      </c>
      <c r="H30" s="43"/>
      <c r="I30" s="46">
        <f>IF(G30&gt;0,G30/E30,0)</f>
        <v>1.078295250025</v>
      </c>
      <c r="J30" s="47">
        <f t="shared" ref="I30:J31" si="1">IF(H30&gt;0,H30/F30,0)</f>
        <v>0</v>
      </c>
      <c r="K30" s="66">
        <f>+Tabla1[[#This Row],[Física 
(E)]]*4</f>
        <v>345054480.00800002</v>
      </c>
      <c r="L30" s="55"/>
    </row>
    <row r="31" spans="1:17" ht="37.5" customHeight="1" x14ac:dyDescent="0.25">
      <c r="A31" s="44"/>
      <c r="B31" s="27" t="s">
        <v>79</v>
      </c>
      <c r="C31" s="45"/>
      <c r="D31" s="43">
        <v>0</v>
      </c>
      <c r="E31" s="43">
        <v>1250000</v>
      </c>
      <c r="F31" s="43">
        <f>+Tabla1[[#This Row],[Financiera
(B)]]/4</f>
        <v>0</v>
      </c>
      <c r="G31" s="152">
        <v>1237527</v>
      </c>
      <c r="H31" s="43"/>
      <c r="I31" s="46">
        <f t="shared" si="1"/>
        <v>0.99002159999999995</v>
      </c>
      <c r="J31" s="47">
        <f t="shared" si="1"/>
        <v>0</v>
      </c>
      <c r="K31" s="66">
        <f>+Tabla1[[#This Row],[Física 
(E)]]*4</f>
        <v>4950108</v>
      </c>
      <c r="L31" s="64"/>
      <c r="M31" s="53"/>
    </row>
    <row r="32" spans="1:17" ht="15.75" x14ac:dyDescent="0.25">
      <c r="A32" s="87" t="s">
        <v>27</v>
      </c>
      <c r="B32" s="88"/>
      <c r="C32" s="88"/>
      <c r="D32" s="88"/>
      <c r="E32" s="88"/>
      <c r="F32" s="88"/>
      <c r="G32" s="88"/>
      <c r="H32" s="88"/>
      <c r="I32" s="88"/>
      <c r="J32" s="89"/>
      <c r="L32" s="38"/>
      <c r="M32" s="48"/>
    </row>
    <row r="33" spans="1:19" ht="15.75" x14ac:dyDescent="0.25">
      <c r="A33" s="99" t="s">
        <v>28</v>
      </c>
      <c r="B33" s="100"/>
      <c r="C33" s="100"/>
      <c r="D33" s="100"/>
      <c r="E33" s="100"/>
      <c r="F33" s="100"/>
      <c r="G33" s="100"/>
      <c r="H33" s="100"/>
      <c r="I33" s="100"/>
      <c r="J33" s="101"/>
      <c r="L33" s="34"/>
      <c r="M33" s="49"/>
    </row>
    <row r="34" spans="1:19" ht="26.25" customHeight="1" x14ac:dyDescent="0.25">
      <c r="A34" s="16" t="s">
        <v>29</v>
      </c>
      <c r="B34" s="106" t="s">
        <v>88</v>
      </c>
      <c r="C34" s="106"/>
      <c r="D34" s="106"/>
      <c r="E34" s="106"/>
      <c r="F34" s="106"/>
      <c r="G34" s="106"/>
      <c r="H34" s="106"/>
      <c r="I34" s="106"/>
      <c r="J34" s="107"/>
      <c r="P34" s="34"/>
      <c r="Q34" s="52"/>
    </row>
    <row r="35" spans="1:19" ht="27.75" customHeight="1" x14ac:dyDescent="0.25">
      <c r="A35" s="16" t="s">
        <v>30</v>
      </c>
      <c r="B35" s="97" t="s">
        <v>58</v>
      </c>
      <c r="C35" s="97"/>
      <c r="D35" s="97"/>
      <c r="E35" s="97"/>
      <c r="F35" s="97"/>
      <c r="G35" s="97"/>
      <c r="H35" s="97"/>
      <c r="I35" s="97"/>
      <c r="J35" s="98"/>
      <c r="P35" s="34"/>
      <c r="Q35" s="52"/>
    </row>
    <row r="36" spans="1:19" ht="67.5" customHeight="1" x14ac:dyDescent="0.25">
      <c r="A36" s="16" t="s">
        <v>31</v>
      </c>
      <c r="B36" s="108" t="s">
        <v>122</v>
      </c>
      <c r="C36" s="108"/>
      <c r="D36" s="108"/>
      <c r="E36" s="108"/>
      <c r="F36" s="108"/>
      <c r="G36" s="108"/>
      <c r="H36" s="108"/>
      <c r="I36" s="108"/>
      <c r="J36" s="109"/>
      <c r="K36" s="34">
        <f>+G29/437</f>
        <v>349051.8514666112</v>
      </c>
    </row>
    <row r="37" spans="1:19" ht="45.75" customHeight="1" x14ac:dyDescent="0.25">
      <c r="A37" s="16" t="s">
        <v>32</v>
      </c>
      <c r="B37" s="106" t="s">
        <v>112</v>
      </c>
      <c r="C37" s="106"/>
      <c r="D37" s="106"/>
      <c r="E37" s="106"/>
      <c r="F37" s="106"/>
      <c r="G37" s="106"/>
      <c r="H37" s="106"/>
      <c r="I37" s="106"/>
      <c r="J37" s="107"/>
      <c r="N37" s="86"/>
      <c r="O37" s="86"/>
      <c r="P37" s="86"/>
      <c r="Q37" s="86"/>
      <c r="R37" s="86"/>
      <c r="S37" s="86"/>
    </row>
    <row r="38" spans="1:19" ht="15.75" x14ac:dyDescent="0.25">
      <c r="A38" s="87" t="s">
        <v>33</v>
      </c>
      <c r="B38" s="88"/>
      <c r="C38" s="88"/>
      <c r="D38" s="88"/>
      <c r="E38" s="88"/>
      <c r="F38" s="88"/>
      <c r="G38" s="88"/>
      <c r="H38" s="88"/>
      <c r="I38" s="88"/>
      <c r="J38" s="89"/>
      <c r="N38" s="86"/>
      <c r="O38" s="86"/>
      <c r="P38" s="86"/>
      <c r="Q38" s="86"/>
      <c r="R38" s="86"/>
      <c r="S38" s="86"/>
    </row>
    <row r="39" spans="1:19" ht="15.75" x14ac:dyDescent="0.25">
      <c r="A39" s="90" t="s">
        <v>34</v>
      </c>
      <c r="B39" s="91"/>
      <c r="C39" s="91"/>
      <c r="D39" s="91"/>
      <c r="E39" s="91"/>
      <c r="F39" s="91"/>
      <c r="G39" s="91"/>
      <c r="H39" s="91"/>
      <c r="I39" s="91"/>
      <c r="J39" s="92"/>
      <c r="N39" s="54"/>
    </row>
    <row r="40" spans="1:19" ht="32.25" customHeight="1" x14ac:dyDescent="0.25">
      <c r="A40" s="93" t="s">
        <v>95</v>
      </c>
      <c r="B40" s="94"/>
      <c r="C40" s="94"/>
      <c r="D40" s="94"/>
      <c r="E40" s="94"/>
      <c r="F40" s="94"/>
      <c r="G40" s="94"/>
      <c r="H40" s="94"/>
      <c r="I40" s="94"/>
      <c r="J40" s="95"/>
    </row>
    <row r="41" spans="1:19" ht="6" customHeight="1" x14ac:dyDescent="0.25">
      <c r="A41" s="22"/>
      <c r="B41" s="22"/>
      <c r="C41" s="22"/>
      <c r="D41" s="22"/>
      <c r="E41" s="22"/>
      <c r="F41" s="22"/>
      <c r="G41" s="22"/>
      <c r="H41" s="22"/>
      <c r="I41" s="22"/>
      <c r="J41" s="22"/>
    </row>
    <row r="42" spans="1:19" ht="14.25" customHeight="1" x14ac:dyDescent="0.25">
      <c r="A42" s="96" t="s">
        <v>40</v>
      </c>
      <c r="B42" s="96"/>
      <c r="C42" s="96"/>
      <c r="D42" s="96"/>
      <c r="E42" s="96"/>
      <c r="F42" s="96"/>
      <c r="G42" s="96"/>
      <c r="H42" s="96"/>
      <c r="I42" s="96"/>
      <c r="J42" s="96"/>
    </row>
    <row r="43" spans="1:19" x14ac:dyDescent="0.25">
      <c r="A43" s="50" t="s">
        <v>89</v>
      </c>
      <c r="B43" s="51">
        <f>+A25</f>
        <v>4509276813</v>
      </c>
    </row>
    <row r="44" spans="1:19" x14ac:dyDescent="0.25">
      <c r="A44" s="50" t="s">
        <v>90</v>
      </c>
      <c r="B44" s="51">
        <f>+C25</f>
        <v>6058705879.8500004</v>
      </c>
      <c r="G44" s="136"/>
      <c r="H44" s="136"/>
      <c r="I44" s="136"/>
      <c r="J44" s="136"/>
    </row>
    <row r="45" spans="1:19" x14ac:dyDescent="0.25">
      <c r="A45" s="50" t="s">
        <v>91</v>
      </c>
      <c r="B45" s="51">
        <f>+F25</f>
        <v>1701502483.8700001</v>
      </c>
      <c r="G45" s="137"/>
      <c r="H45" s="137"/>
      <c r="I45" s="137"/>
      <c r="J45" s="137"/>
    </row>
    <row r="46" spans="1:19" ht="12" customHeight="1" x14ac:dyDescent="0.25">
      <c r="A46" s="69"/>
      <c r="B46" s="69"/>
      <c r="C46" s="69"/>
      <c r="D46" s="69"/>
      <c r="G46" s="137"/>
      <c r="H46" s="137"/>
      <c r="I46" s="137"/>
      <c r="J46" s="137"/>
    </row>
    <row r="47" spans="1:19" ht="13.5" customHeight="1" x14ac:dyDescent="0.25">
      <c r="A47" s="136"/>
      <c r="B47" s="136"/>
      <c r="C47" s="136"/>
      <c r="D47" s="136"/>
    </row>
    <row r="48" spans="1:19" ht="9.75" customHeight="1" x14ac:dyDescent="0.25">
      <c r="A48" s="59"/>
      <c r="B48" s="59"/>
      <c r="C48" s="59"/>
      <c r="D48" s="59"/>
      <c r="G48" s="58"/>
      <c r="H48" s="58"/>
      <c r="I48" s="58"/>
      <c r="J48" s="58"/>
    </row>
    <row r="49" spans="1:10" x14ac:dyDescent="0.25">
      <c r="A49" s="58" t="s">
        <v>99</v>
      </c>
      <c r="B49" s="59"/>
      <c r="C49" s="137" t="s">
        <v>100</v>
      </c>
      <c r="D49" s="137"/>
      <c r="E49" s="137"/>
      <c r="H49" s="137" t="s">
        <v>101</v>
      </c>
      <c r="I49" s="137"/>
      <c r="J49" s="137"/>
    </row>
    <row r="51" spans="1:10" ht="15.75" thickBot="1" x14ac:dyDescent="0.3">
      <c r="A51" s="57"/>
      <c r="B51" s="60"/>
      <c r="C51" s="144"/>
      <c r="D51" s="144"/>
      <c r="E51" s="144"/>
      <c r="H51" s="144"/>
      <c r="I51" s="144"/>
      <c r="J51" s="144"/>
    </row>
    <row r="52" spans="1:10" x14ac:dyDescent="0.25">
      <c r="A52" s="60" t="s">
        <v>98</v>
      </c>
      <c r="C52" s="136" t="s">
        <v>102</v>
      </c>
      <c r="D52" s="136"/>
      <c r="E52" s="136"/>
      <c r="H52" s="136" t="s">
        <v>107</v>
      </c>
      <c r="I52" s="136"/>
      <c r="J52" s="136"/>
    </row>
    <row r="53" spans="1:10" x14ac:dyDescent="0.25">
      <c r="A53" s="60" t="s">
        <v>103</v>
      </c>
      <c r="C53" s="136" t="s">
        <v>104</v>
      </c>
      <c r="D53" s="136"/>
      <c r="E53" s="136"/>
      <c r="H53" s="136" t="s">
        <v>93</v>
      </c>
      <c r="I53" s="136"/>
      <c r="J53" s="136"/>
    </row>
    <row r="573" spans="5:5" x14ac:dyDescent="0.25">
      <c r="E573" s="5">
        <f>+E561+E542+E503+E441+E404</f>
        <v>0</v>
      </c>
    </row>
    <row r="743" spans="7:7" x14ac:dyDescent="0.25">
      <c r="G743" s="5">
        <f>+G714+G696+G676+G673+G667+G647+G639+G636+G633+G630+G624+G612+G606+G599+G596+G575</f>
        <v>0</v>
      </c>
    </row>
  </sheetData>
  <mergeCells count="61">
    <mergeCell ref="A47:D47"/>
    <mergeCell ref="C53:E53"/>
    <mergeCell ref="H49:J49"/>
    <mergeCell ref="H52:J52"/>
    <mergeCell ref="H53:J53"/>
    <mergeCell ref="C49:E49"/>
    <mergeCell ref="C51:E51"/>
    <mergeCell ref="C52:E52"/>
    <mergeCell ref="H51:J51"/>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B1:J1"/>
    <mergeCell ref="B2:C2"/>
    <mergeCell ref="D2:H2"/>
    <mergeCell ref="B3:C3"/>
    <mergeCell ref="D3:H3"/>
    <mergeCell ref="A4:J4"/>
    <mergeCell ref="B8:J8"/>
    <mergeCell ref="B11:J11"/>
    <mergeCell ref="B12:J12"/>
    <mergeCell ref="A13:J13"/>
    <mergeCell ref="B9:J9"/>
    <mergeCell ref="B10:J10"/>
    <mergeCell ref="B34:J34"/>
    <mergeCell ref="B35:J35"/>
    <mergeCell ref="B36:J36"/>
    <mergeCell ref="B37:J37"/>
    <mergeCell ref="A25:B25"/>
    <mergeCell ref="I25:J25"/>
    <mergeCell ref="A26:J26"/>
    <mergeCell ref="C27:D27"/>
    <mergeCell ref="G27:H27"/>
    <mergeCell ref="I27:J27"/>
    <mergeCell ref="C25:E25"/>
    <mergeCell ref="F25:H25"/>
    <mergeCell ref="E27:F27"/>
    <mergeCell ref="B21:J21"/>
    <mergeCell ref="A32:J32"/>
    <mergeCell ref="A33:J33"/>
    <mergeCell ref="I24:J24"/>
    <mergeCell ref="C24:E24"/>
    <mergeCell ref="F24:H24"/>
    <mergeCell ref="N37:S38"/>
    <mergeCell ref="A38:J38"/>
    <mergeCell ref="A39:J39"/>
    <mergeCell ref="A40:J40"/>
    <mergeCell ref="A42:J42"/>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1"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85" t="s">
        <v>71</v>
      </c>
      <c r="B18" s="85"/>
      <c r="C18" s="85"/>
      <c r="D18" s="85"/>
      <c r="E18" s="85"/>
      <c r="F18" s="85"/>
      <c r="G18" s="85"/>
      <c r="H18" s="85"/>
      <c r="I18" s="85"/>
      <c r="J18" s="85"/>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743"/>
  <sheetViews>
    <sheetView view="pageBreakPreview" topLeftCell="A33" zoomScaleNormal="100" zoomScaleSheetLayoutView="100" workbookViewId="0">
      <selection activeCell="B40" sqref="B40:J40"/>
    </sheetView>
  </sheetViews>
  <sheetFormatPr baseColWidth="10" defaultRowHeight="15" x14ac:dyDescent="0.25"/>
  <cols>
    <col min="1" max="1" width="36" style="5" customWidth="1"/>
    <col min="2" max="2" width="14.5703125" style="5" customWidth="1"/>
    <col min="3"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6.85546875" bestFit="1" customWidth="1"/>
    <col min="13" max="13" width="18.7109375" bestFit="1" customWidth="1"/>
    <col min="14" max="14" width="17" bestFit="1" customWidth="1"/>
    <col min="15" max="15" width="16.85546875" bestFit="1" customWidth="1"/>
    <col min="16" max="16" width="13.140625" bestFit="1" customWidth="1"/>
    <col min="17" max="17" width="14.140625" bestFit="1" customWidth="1"/>
    <col min="18" max="18" width="19.140625" bestFit="1" customWidth="1"/>
  </cols>
  <sheetData>
    <row r="1" spans="1:10" ht="21.75" customHeight="1" thickBot="1" x14ac:dyDescent="0.3">
      <c r="A1" s="17"/>
      <c r="B1" s="127" t="s">
        <v>120</v>
      </c>
      <c r="C1" s="128"/>
      <c r="D1" s="128"/>
      <c r="E1" s="128"/>
      <c r="F1" s="128"/>
      <c r="G1" s="128"/>
      <c r="H1" s="128"/>
      <c r="I1" s="128"/>
      <c r="J1" s="129"/>
    </row>
    <row r="2" spans="1:10" ht="21.75" thickBot="1" x14ac:dyDescent="0.3">
      <c r="A2" s="18"/>
      <c r="B2" s="130" t="s">
        <v>0</v>
      </c>
      <c r="C2" s="131"/>
      <c r="D2" s="130" t="s">
        <v>1</v>
      </c>
      <c r="E2" s="131"/>
      <c r="F2" s="131"/>
      <c r="G2" s="131"/>
      <c r="H2" s="132"/>
      <c r="I2" s="1" t="s">
        <v>2</v>
      </c>
      <c r="J2" s="2" t="s">
        <v>3</v>
      </c>
    </row>
    <row r="3" spans="1:10" ht="21.75" thickBot="1" x14ac:dyDescent="0.3">
      <c r="A3" s="19"/>
      <c r="B3" s="133" t="s">
        <v>4</v>
      </c>
      <c r="C3" s="134"/>
      <c r="D3" s="133" t="str">
        <f>+'Programa 11'!D3</f>
        <v>Lineamientos para la Ejecución Presupuestaria 2019 de Empresas Publicas no Financieras</v>
      </c>
      <c r="E3" s="134"/>
      <c r="F3" s="134"/>
      <c r="G3" s="134"/>
      <c r="H3" s="135"/>
      <c r="I3" s="23"/>
      <c r="J3" s="24"/>
    </row>
    <row r="4" spans="1:10" ht="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7" t="s">
        <v>84</v>
      </c>
      <c r="B6" s="88"/>
      <c r="C6" s="88"/>
      <c r="D6" s="88"/>
      <c r="E6" s="88"/>
      <c r="F6" s="88"/>
      <c r="G6" s="88"/>
      <c r="H6" s="88"/>
      <c r="I6" s="88"/>
      <c r="J6" s="89"/>
    </row>
    <row r="7" spans="1:10" ht="15.75" x14ac:dyDescent="0.25">
      <c r="A7" s="99" t="s">
        <v>5</v>
      </c>
      <c r="B7" s="100"/>
      <c r="C7" s="100"/>
      <c r="D7" s="100"/>
      <c r="E7" s="100"/>
      <c r="F7" s="100"/>
      <c r="G7" s="100"/>
      <c r="H7" s="100"/>
      <c r="I7" s="100"/>
      <c r="J7" s="101"/>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30.75"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87" t="s">
        <v>9</v>
      </c>
      <c r="B13" s="88"/>
      <c r="C13" s="88"/>
      <c r="D13" s="88"/>
      <c r="E13" s="88"/>
      <c r="F13" s="88"/>
      <c r="G13" s="88"/>
      <c r="H13" s="88"/>
      <c r="I13" s="88"/>
      <c r="J13" s="89"/>
    </row>
    <row r="14" spans="1:10" x14ac:dyDescent="0.25">
      <c r="A14" s="3" t="s">
        <v>10</v>
      </c>
      <c r="B14" s="21">
        <v>2</v>
      </c>
      <c r="C14" s="138" t="str">
        <f>IFERROR(VLOOKUP(B14,'[1]Validacion datos'!A2:B5,2,FALSE),"")</f>
        <v>DESARROLLO SOCIAL</v>
      </c>
      <c r="D14" s="138"/>
      <c r="E14" s="138"/>
      <c r="F14" s="138"/>
      <c r="G14" s="138"/>
      <c r="H14" s="138"/>
      <c r="I14" s="138"/>
      <c r="J14" s="138"/>
    </row>
    <row r="15" spans="1:10"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8" ht="15.75" x14ac:dyDescent="0.25">
      <c r="A17" s="87" t="s">
        <v>13</v>
      </c>
      <c r="B17" s="88"/>
      <c r="C17" s="88"/>
      <c r="D17" s="88"/>
      <c r="E17" s="88"/>
      <c r="F17" s="88"/>
      <c r="G17" s="88"/>
      <c r="H17" s="88"/>
      <c r="I17" s="88"/>
      <c r="J17" s="89"/>
      <c r="M17" s="34"/>
      <c r="N17" s="34"/>
    </row>
    <row r="18" spans="1:18" x14ac:dyDescent="0.25">
      <c r="A18" s="3" t="s">
        <v>14</v>
      </c>
      <c r="B18" s="97" t="s">
        <v>55</v>
      </c>
      <c r="C18" s="97"/>
      <c r="D18" s="97"/>
      <c r="E18" s="97"/>
      <c r="F18" s="97"/>
      <c r="G18" s="97"/>
      <c r="H18" s="97"/>
      <c r="I18" s="97"/>
      <c r="J18" s="98"/>
      <c r="M18" s="34"/>
      <c r="N18" s="34"/>
    </row>
    <row r="19" spans="1:18" ht="49.5" customHeight="1" x14ac:dyDescent="0.25">
      <c r="A19" s="8" t="s">
        <v>15</v>
      </c>
      <c r="B19" s="97" t="s">
        <v>56</v>
      </c>
      <c r="C19" s="97"/>
      <c r="D19" s="97"/>
      <c r="E19" s="97"/>
      <c r="F19" s="97"/>
      <c r="G19" s="97"/>
      <c r="H19" s="97"/>
      <c r="I19" s="97"/>
      <c r="J19" s="98"/>
    </row>
    <row r="20" spans="1:18" ht="15" customHeight="1" x14ac:dyDescent="0.25">
      <c r="A20" s="8" t="s">
        <v>16</v>
      </c>
      <c r="B20" s="106" t="s">
        <v>94</v>
      </c>
      <c r="C20" s="106"/>
      <c r="D20" s="106"/>
      <c r="E20" s="106"/>
      <c r="F20" s="106"/>
      <c r="G20" s="106"/>
      <c r="H20" s="106"/>
      <c r="I20" s="106"/>
      <c r="J20" s="107"/>
    </row>
    <row r="21" spans="1:18" x14ac:dyDescent="0.25">
      <c r="A21" s="8" t="s">
        <v>37</v>
      </c>
      <c r="B21" s="97" t="s">
        <v>68</v>
      </c>
      <c r="C21" s="97"/>
      <c r="D21" s="97"/>
      <c r="E21" s="97"/>
      <c r="F21" s="97"/>
      <c r="G21" s="97"/>
      <c r="H21" s="97"/>
      <c r="I21" s="97"/>
      <c r="J21" s="98"/>
    </row>
    <row r="22" spans="1:18" ht="15.75" x14ac:dyDescent="0.25">
      <c r="A22" s="87" t="s">
        <v>17</v>
      </c>
      <c r="B22" s="88"/>
      <c r="C22" s="88"/>
      <c r="D22" s="88"/>
      <c r="E22" s="88"/>
      <c r="F22" s="88"/>
      <c r="G22" s="88"/>
      <c r="H22" s="88"/>
      <c r="I22" s="88"/>
      <c r="J22" s="89"/>
      <c r="K22" s="34"/>
      <c r="L22" s="34"/>
      <c r="M22" s="34"/>
      <c r="N22" s="34"/>
    </row>
    <row r="23" spans="1:18" ht="15.75" x14ac:dyDescent="0.25">
      <c r="A23" s="99" t="s">
        <v>18</v>
      </c>
      <c r="B23" s="100"/>
      <c r="C23" s="100"/>
      <c r="D23" s="100"/>
      <c r="E23" s="100"/>
      <c r="F23" s="100"/>
      <c r="G23" s="100"/>
      <c r="H23" s="100"/>
      <c r="I23" s="100"/>
      <c r="J23" s="101"/>
      <c r="K23" s="34"/>
      <c r="L23" s="34">
        <v>1037257412.05</v>
      </c>
      <c r="M23" s="34"/>
      <c r="N23" s="34">
        <v>58058934.060000002</v>
      </c>
      <c r="O23" s="53">
        <f>SUM(L23:N23)</f>
        <v>1095316346.1099999</v>
      </c>
    </row>
    <row r="24" spans="1:18" ht="15" customHeight="1" x14ac:dyDescent="0.25">
      <c r="A24" s="143" t="s">
        <v>19</v>
      </c>
      <c r="B24" s="105"/>
      <c r="C24" s="102" t="s">
        <v>20</v>
      </c>
      <c r="D24" s="104"/>
      <c r="E24" s="104"/>
      <c r="F24" s="104" t="s">
        <v>21</v>
      </c>
      <c r="G24" s="104"/>
      <c r="H24" s="105"/>
      <c r="I24" s="102" t="s">
        <v>22</v>
      </c>
      <c r="J24" s="103"/>
      <c r="K24" s="34"/>
      <c r="L24" s="34">
        <v>412567420.62</v>
      </c>
      <c r="M24" s="34"/>
      <c r="N24" s="34">
        <v>188512694.52000001</v>
      </c>
      <c r="O24" s="53">
        <f t="shared" ref="O24:O26" si="0">SUM(L24:N24)</f>
        <v>601080115.13999999</v>
      </c>
    </row>
    <row r="25" spans="1:18" x14ac:dyDescent="0.25">
      <c r="A25" s="71">
        <v>1723611948</v>
      </c>
      <c r="B25" s="72"/>
      <c r="C25" s="148">
        <f>+D29+D30</f>
        <v>3426407597.5099998</v>
      </c>
      <c r="D25" s="149"/>
      <c r="E25" s="150"/>
      <c r="F25" s="117">
        <f>832599737.18+H29+H30</f>
        <v>1949106648.5999999</v>
      </c>
      <c r="G25" s="118"/>
      <c r="H25" s="119"/>
      <c r="I25" s="112">
        <f>+F25/C25</f>
        <v>0.56884844932530287</v>
      </c>
      <c r="J25" s="113"/>
      <c r="K25" s="34"/>
      <c r="L25" s="80">
        <v>156514836.81999999</v>
      </c>
      <c r="N25" s="34">
        <v>96195350.530000001</v>
      </c>
      <c r="O25" s="53">
        <f t="shared" si="0"/>
        <v>252710187.34999999</v>
      </c>
    </row>
    <row r="26" spans="1:18" ht="15.75" x14ac:dyDescent="0.25">
      <c r="A26" s="99" t="s">
        <v>23</v>
      </c>
      <c r="B26" s="100"/>
      <c r="C26" s="100"/>
      <c r="D26" s="100"/>
      <c r="E26" s="100"/>
      <c r="F26" s="100"/>
      <c r="G26" s="100"/>
      <c r="H26" s="100"/>
      <c r="I26" s="100"/>
      <c r="J26" s="101"/>
      <c r="L26" s="53">
        <f>SUM(L23:L25)</f>
        <v>1606339669.49</v>
      </c>
      <c r="M26" s="53">
        <f t="shared" ref="M26:N26" si="1">SUM(M23:M25)</f>
        <v>0</v>
      </c>
      <c r="N26" s="53">
        <f t="shared" si="1"/>
        <v>342766979.11000001</v>
      </c>
      <c r="O26" s="53">
        <f t="shared" si="0"/>
        <v>1949106648.5999999</v>
      </c>
    </row>
    <row r="27" spans="1:18" ht="15.75" customHeight="1" x14ac:dyDescent="0.25">
      <c r="A27" s="4"/>
      <c r="B27"/>
      <c r="C27" s="114" t="s">
        <v>47</v>
      </c>
      <c r="D27" s="115"/>
      <c r="E27" s="114" t="s">
        <v>114</v>
      </c>
      <c r="F27" s="115"/>
      <c r="G27" s="114" t="s">
        <v>115</v>
      </c>
      <c r="H27" s="115"/>
      <c r="I27" s="114" t="s">
        <v>24</v>
      </c>
      <c r="J27" s="116"/>
      <c r="K27" s="38"/>
      <c r="L27" s="80"/>
      <c r="M27" s="56"/>
      <c r="N27" s="34"/>
    </row>
    <row r="28" spans="1:18" ht="38.25" x14ac:dyDescent="0.25">
      <c r="A28" s="9" t="s">
        <v>25</v>
      </c>
      <c r="B28" s="10" t="s">
        <v>26</v>
      </c>
      <c r="C28" s="10" t="s">
        <v>38</v>
      </c>
      <c r="D28" s="10" t="s">
        <v>39</v>
      </c>
      <c r="E28" s="10" t="s">
        <v>41</v>
      </c>
      <c r="F28" s="10" t="s">
        <v>42</v>
      </c>
      <c r="G28" s="10" t="s">
        <v>43</v>
      </c>
      <c r="H28" s="10" t="s">
        <v>44</v>
      </c>
      <c r="I28" s="10" t="s">
        <v>45</v>
      </c>
      <c r="J28" s="11" t="s">
        <v>46</v>
      </c>
      <c r="L28" s="34">
        <f>SUM(L26:L27)</f>
        <v>1606339669.49</v>
      </c>
      <c r="M28" s="34"/>
      <c r="N28" s="34">
        <f>+F25-L26</f>
        <v>342766979.1099999</v>
      </c>
    </row>
    <row r="29" spans="1:18" ht="48" x14ac:dyDescent="0.25">
      <c r="A29" s="12" t="s">
        <v>73</v>
      </c>
      <c r="B29" s="26" t="s">
        <v>60</v>
      </c>
      <c r="C29" s="40">
        <v>150148942.15000001</v>
      </c>
      <c r="D29" s="81">
        <v>710832125.65999997</v>
      </c>
      <c r="E29" s="79">
        <v>31091463.579999998</v>
      </c>
      <c r="F29" s="79">
        <v>30769100.75</v>
      </c>
      <c r="G29" s="63">
        <v>28419520.969999999</v>
      </c>
      <c r="H29" s="13">
        <v>96195350.530000001</v>
      </c>
      <c r="I29" s="14">
        <f>IF(G29&gt;0,G29/E29,0)</f>
        <v>0.9140618580683747</v>
      </c>
      <c r="J29" s="36">
        <f>IF(H29&gt;0,H29/F29,0)</f>
        <v>3.1263621030588618</v>
      </c>
      <c r="K29" s="41" t="s">
        <v>76</v>
      </c>
      <c r="L29" s="34">
        <v>768815317.84000003</v>
      </c>
      <c r="M29" s="34" t="s">
        <v>110</v>
      </c>
      <c r="N29" s="34"/>
      <c r="Q29" s="34"/>
      <c r="R29" s="53"/>
    </row>
    <row r="30" spans="1:18" ht="60" x14ac:dyDescent="0.25">
      <c r="A30" s="15" t="s">
        <v>74</v>
      </c>
      <c r="B30" s="27" t="s">
        <v>62</v>
      </c>
      <c r="C30" s="39">
        <v>31097432.32</v>
      </c>
      <c r="D30" s="81">
        <v>2715575471.8499999</v>
      </c>
      <c r="E30" s="45">
        <v>7770476.79</v>
      </c>
      <c r="F30" s="45">
        <v>82567341.950000003</v>
      </c>
      <c r="G30" s="78">
        <v>8096635.7200000007</v>
      </c>
      <c r="H30" s="43">
        <v>1020311560.89</v>
      </c>
      <c r="I30" s="14">
        <f>IF(G30&gt;0,G30/E30,0)</f>
        <v>1.0419741206124882</v>
      </c>
      <c r="J30" s="36">
        <f>IF(H30&gt;0,H30/F30,0)</f>
        <v>12.357325993464416</v>
      </c>
      <c r="K30" s="41" t="s">
        <v>77</v>
      </c>
      <c r="L30" s="34">
        <v>2730988104.8099999</v>
      </c>
      <c r="M30" s="34" t="s">
        <v>110</v>
      </c>
      <c r="N30" s="62"/>
      <c r="O30" s="62"/>
      <c r="R30" s="34"/>
    </row>
    <row r="31" spans="1:18" ht="15.75" x14ac:dyDescent="0.25">
      <c r="A31" s="87" t="s">
        <v>27</v>
      </c>
      <c r="B31" s="88"/>
      <c r="C31" s="88"/>
      <c r="D31" s="88"/>
      <c r="E31" s="88"/>
      <c r="F31" s="88"/>
      <c r="G31" s="88"/>
      <c r="H31" s="88"/>
      <c r="I31" s="88"/>
      <c r="J31" s="89"/>
      <c r="K31" s="42"/>
      <c r="L31" s="53">
        <f>SUM(L29:L30)</f>
        <v>3499803422.6500001</v>
      </c>
      <c r="M31" s="34"/>
      <c r="N31" s="34"/>
      <c r="O31" s="34"/>
      <c r="P31" s="34"/>
      <c r="R31" s="34"/>
    </row>
    <row r="32" spans="1:18" ht="15.75" x14ac:dyDescent="0.25">
      <c r="A32" s="99" t="s">
        <v>28</v>
      </c>
      <c r="B32" s="100"/>
      <c r="C32" s="100"/>
      <c r="D32" s="100"/>
      <c r="E32" s="100"/>
      <c r="F32" s="100"/>
      <c r="G32" s="100"/>
      <c r="H32" s="100"/>
      <c r="I32" s="100"/>
      <c r="J32" s="101"/>
      <c r="O32" s="48"/>
    </row>
    <row r="33" spans="1:18" x14ac:dyDescent="0.25">
      <c r="A33" s="16" t="s">
        <v>29</v>
      </c>
      <c r="B33" s="106" t="s">
        <v>59</v>
      </c>
      <c r="C33" s="106"/>
      <c r="D33" s="106"/>
      <c r="E33" s="106"/>
      <c r="F33" s="106"/>
      <c r="G33" s="106"/>
      <c r="H33" s="106"/>
      <c r="I33" s="106"/>
      <c r="J33" s="107"/>
      <c r="M33" s="49" t="s">
        <v>111</v>
      </c>
    </row>
    <row r="34" spans="1:18" x14ac:dyDescent="0.25">
      <c r="A34" s="16" t="s">
        <v>30</v>
      </c>
      <c r="B34" s="106" t="s">
        <v>63</v>
      </c>
      <c r="C34" s="106"/>
      <c r="D34" s="106"/>
      <c r="E34" s="106"/>
      <c r="F34" s="106"/>
      <c r="G34" s="106"/>
      <c r="H34" s="106"/>
      <c r="I34" s="106"/>
      <c r="J34" s="107"/>
      <c r="K34" s="37"/>
      <c r="M34" s="76">
        <v>1034046393</v>
      </c>
      <c r="R34" s="34"/>
    </row>
    <row r="35" spans="1:18" ht="72" customHeight="1" x14ac:dyDescent="0.25">
      <c r="A35" s="16" t="s">
        <v>31</v>
      </c>
      <c r="B35" s="106" t="s">
        <v>123</v>
      </c>
      <c r="C35" s="106"/>
      <c r="D35" s="106"/>
      <c r="E35" s="106"/>
      <c r="F35" s="106"/>
      <c r="G35" s="106"/>
      <c r="H35" s="106"/>
      <c r="I35" s="106"/>
      <c r="J35" s="107"/>
      <c r="M35" s="76">
        <v>689565555</v>
      </c>
      <c r="R35" s="35"/>
    </row>
    <row r="36" spans="1:18" ht="56.25" customHeight="1" x14ac:dyDescent="0.25">
      <c r="A36" s="16" t="s">
        <v>32</v>
      </c>
      <c r="B36" s="106" t="s">
        <v>121</v>
      </c>
      <c r="C36" s="106"/>
      <c r="D36" s="106"/>
      <c r="E36" s="106"/>
      <c r="F36" s="106"/>
      <c r="G36" s="106"/>
      <c r="H36" s="106"/>
      <c r="I36" s="106"/>
      <c r="J36" s="107"/>
      <c r="R36" s="35"/>
    </row>
    <row r="37" spans="1:18" ht="27.75" customHeight="1" x14ac:dyDescent="0.25">
      <c r="A37" s="16" t="s">
        <v>29</v>
      </c>
      <c r="B37" s="106" t="s">
        <v>61</v>
      </c>
      <c r="C37" s="106"/>
      <c r="D37" s="106"/>
      <c r="E37" s="106"/>
      <c r="F37" s="106"/>
      <c r="G37" s="106"/>
      <c r="H37" s="106"/>
      <c r="I37" s="106"/>
      <c r="J37" s="107"/>
    </row>
    <row r="38" spans="1:18" ht="28.5" customHeight="1" x14ac:dyDescent="0.25">
      <c r="A38" s="16" t="s">
        <v>30</v>
      </c>
      <c r="B38" s="106" t="s">
        <v>64</v>
      </c>
      <c r="C38" s="106"/>
      <c r="D38" s="106"/>
      <c r="E38" s="106"/>
      <c r="F38" s="106"/>
      <c r="G38" s="106"/>
      <c r="H38" s="106"/>
      <c r="I38" s="106"/>
      <c r="J38" s="107"/>
    </row>
    <row r="39" spans="1:18" ht="74.25" customHeight="1" x14ac:dyDescent="0.25">
      <c r="A39" s="16" t="s">
        <v>31</v>
      </c>
      <c r="B39" s="106" t="s">
        <v>124</v>
      </c>
      <c r="C39" s="106"/>
      <c r="D39" s="106"/>
      <c r="E39" s="106"/>
      <c r="F39" s="106"/>
      <c r="G39" s="106"/>
      <c r="H39" s="106"/>
      <c r="I39" s="106"/>
      <c r="J39" s="107"/>
      <c r="L39" s="48">
        <v>428976.85</v>
      </c>
    </row>
    <row r="40" spans="1:18" ht="51.75" customHeight="1" x14ac:dyDescent="0.25">
      <c r="A40" s="16" t="s">
        <v>32</v>
      </c>
      <c r="B40" s="153" t="s">
        <v>116</v>
      </c>
      <c r="C40" s="153"/>
      <c r="D40" s="153"/>
      <c r="E40" s="153"/>
      <c r="F40" s="153"/>
      <c r="G40" s="153"/>
      <c r="H40" s="153"/>
      <c r="I40" s="153"/>
      <c r="J40" s="154"/>
    </row>
    <row r="41" spans="1:18" ht="15.75" x14ac:dyDescent="0.25">
      <c r="A41" s="87" t="s">
        <v>33</v>
      </c>
      <c r="B41" s="88"/>
      <c r="C41" s="88"/>
      <c r="D41" s="88"/>
      <c r="E41" s="88"/>
      <c r="F41" s="88"/>
      <c r="G41" s="88"/>
      <c r="H41" s="88"/>
      <c r="I41" s="88"/>
      <c r="J41" s="89"/>
    </row>
    <row r="42" spans="1:18" ht="16.5" customHeight="1" x14ac:dyDescent="0.25">
      <c r="A42" s="90" t="s">
        <v>34</v>
      </c>
      <c r="B42" s="91"/>
      <c r="C42" s="91"/>
      <c r="D42" s="91"/>
      <c r="E42" s="91"/>
      <c r="F42" s="91"/>
      <c r="G42" s="91"/>
      <c r="H42" s="91"/>
      <c r="I42" s="91"/>
      <c r="J42" s="92"/>
    </row>
    <row r="43" spans="1:18" ht="19.5" customHeight="1" x14ac:dyDescent="0.25">
      <c r="A43" s="145" t="s">
        <v>96</v>
      </c>
      <c r="B43" s="146"/>
      <c r="C43" s="146"/>
      <c r="D43" s="146"/>
      <c r="E43" s="146"/>
      <c r="F43" s="146"/>
      <c r="G43" s="146"/>
      <c r="H43" s="146"/>
      <c r="I43" s="146"/>
      <c r="J43" s="147"/>
    </row>
    <row r="44" spans="1:18" ht="24.75" customHeight="1" x14ac:dyDescent="0.25">
      <c r="A44" s="96" t="s">
        <v>40</v>
      </c>
      <c r="B44" s="96"/>
      <c r="C44" s="96"/>
      <c r="D44" s="96"/>
      <c r="E44" s="96"/>
      <c r="F44" s="96"/>
      <c r="G44" s="96"/>
      <c r="H44" s="96"/>
      <c r="I44" s="96"/>
      <c r="J44" s="96"/>
    </row>
    <row r="45" spans="1:18" x14ac:dyDescent="0.25">
      <c r="A45" s="50" t="s">
        <v>89</v>
      </c>
      <c r="B45" s="51">
        <f>+A25</f>
        <v>1723611948</v>
      </c>
    </row>
    <row r="46" spans="1:18" x14ac:dyDescent="0.25">
      <c r="A46" s="50" t="s">
        <v>90</v>
      </c>
      <c r="B46" s="51">
        <f>+C25</f>
        <v>3426407597.5099998</v>
      </c>
      <c r="G46" s="136"/>
      <c r="H46" s="136"/>
      <c r="I46" s="136"/>
      <c r="J46" s="136"/>
    </row>
    <row r="47" spans="1:18" x14ac:dyDescent="0.25">
      <c r="A47" s="50" t="s">
        <v>91</v>
      </c>
      <c r="B47" s="51">
        <f>+F25</f>
        <v>1949106648.5999999</v>
      </c>
      <c r="G47" s="137"/>
      <c r="H47" s="137"/>
      <c r="I47" s="137"/>
      <c r="J47" s="137"/>
    </row>
    <row r="48" spans="1:18" ht="16.5" customHeight="1" x14ac:dyDescent="0.25">
      <c r="A48" s="70"/>
      <c r="B48" s="69"/>
      <c r="C48" s="69"/>
      <c r="D48" s="69"/>
      <c r="G48" s="137"/>
      <c r="H48" s="137"/>
      <c r="I48" s="137"/>
      <c r="J48" s="137"/>
    </row>
    <row r="49" spans="1:10" x14ac:dyDescent="0.25">
      <c r="A49" s="59"/>
      <c r="B49" s="59"/>
      <c r="C49" s="59"/>
      <c r="D49" s="59"/>
      <c r="G49" s="58"/>
      <c r="H49" s="58"/>
      <c r="I49" s="58"/>
      <c r="J49" s="58"/>
    </row>
    <row r="50" spans="1:10" x14ac:dyDescent="0.25">
      <c r="A50" s="58" t="s">
        <v>99</v>
      </c>
      <c r="B50" s="59"/>
      <c r="C50" s="137" t="s">
        <v>100</v>
      </c>
      <c r="D50" s="137"/>
      <c r="E50" s="137"/>
      <c r="G50" s="137" t="s">
        <v>101</v>
      </c>
      <c r="H50" s="137"/>
      <c r="I50" s="137"/>
      <c r="J50" s="137"/>
    </row>
    <row r="52" spans="1:10" ht="15.75" thickBot="1" x14ac:dyDescent="0.3">
      <c r="A52" s="57"/>
      <c r="B52" s="60"/>
      <c r="C52" s="144"/>
      <c r="D52" s="144"/>
      <c r="E52" s="144"/>
    </row>
    <row r="53" spans="1:10" x14ac:dyDescent="0.25">
      <c r="A53" s="60" t="s">
        <v>98</v>
      </c>
      <c r="C53" s="136" t="s">
        <v>102</v>
      </c>
      <c r="D53" s="136"/>
      <c r="E53" s="136"/>
      <c r="G53" s="151" t="s">
        <v>92</v>
      </c>
      <c r="H53" s="151"/>
      <c r="I53" s="151"/>
      <c r="J53" s="151"/>
    </row>
    <row r="54" spans="1:10" x14ac:dyDescent="0.25">
      <c r="A54" s="60" t="s">
        <v>103</v>
      </c>
      <c r="C54" s="136" t="s">
        <v>104</v>
      </c>
      <c r="D54" s="136"/>
      <c r="E54" s="136"/>
      <c r="G54" s="136" t="s">
        <v>93</v>
      </c>
      <c r="H54" s="136"/>
      <c r="I54" s="136"/>
      <c r="J54" s="136"/>
    </row>
    <row r="573" spans="5:5" x14ac:dyDescent="0.25">
      <c r="E573" s="5">
        <f>+E561+E542+E503+E441+E404</f>
        <v>0</v>
      </c>
    </row>
    <row r="743" spans="7:7" x14ac:dyDescent="0.25">
      <c r="G743" s="5">
        <f>+G714+G696+G676+G673+G667+G647+G639+G636+G633+G630+G624+G612+G606+G599+G596+G575</f>
        <v>0</v>
      </c>
    </row>
  </sheetData>
  <mergeCells count="61">
    <mergeCell ref="C50:E50"/>
    <mergeCell ref="G50:J50"/>
    <mergeCell ref="G53:J53"/>
    <mergeCell ref="G54:J54"/>
    <mergeCell ref="C52:E52"/>
    <mergeCell ref="C53:E53"/>
    <mergeCell ref="C54:E54"/>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F25 A25:C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F28:F30 D28 E29:E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4" max="9"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85" t="s">
        <v>72</v>
      </c>
      <c r="B18" s="85"/>
      <c r="C18" s="85"/>
      <c r="D18" s="85"/>
      <c r="E18" s="85"/>
      <c r="F18" s="85"/>
      <c r="G18" s="85"/>
      <c r="H18" s="85"/>
      <c r="I18" s="85"/>
      <c r="J18" s="85"/>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743"/>
  <sheetViews>
    <sheetView view="pageBreakPreview" topLeftCell="A29" zoomScale="130" zoomScaleNormal="100" zoomScaleSheetLayoutView="130" workbookViewId="0">
      <selection activeCell="B34" sqref="B34:J34"/>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 min="11" max="11" width="16.140625" bestFit="1" customWidth="1"/>
    <col min="12" max="12" width="14.5703125" bestFit="1" customWidth="1"/>
  </cols>
  <sheetData>
    <row r="1" spans="1:10" ht="21.75" customHeight="1" thickBot="1" x14ac:dyDescent="0.3">
      <c r="A1" s="17"/>
      <c r="B1" s="127" t="s">
        <v>120</v>
      </c>
      <c r="C1" s="128"/>
      <c r="D1" s="128"/>
      <c r="E1" s="128"/>
      <c r="F1" s="128"/>
      <c r="G1" s="128"/>
      <c r="H1" s="128"/>
      <c r="I1" s="128"/>
      <c r="J1" s="129"/>
    </row>
    <row r="2" spans="1:10" ht="21.75" thickBot="1" x14ac:dyDescent="0.3">
      <c r="A2" s="18"/>
      <c r="B2" s="130" t="s">
        <v>0</v>
      </c>
      <c r="C2" s="131"/>
      <c r="D2" s="130" t="s">
        <v>1</v>
      </c>
      <c r="E2" s="131"/>
      <c r="F2" s="131"/>
      <c r="G2" s="131"/>
      <c r="H2" s="132"/>
      <c r="I2" s="1" t="s">
        <v>2</v>
      </c>
      <c r="J2" s="2" t="s">
        <v>3</v>
      </c>
    </row>
    <row r="3" spans="1:10" ht="21.75" thickBot="1" x14ac:dyDescent="0.3">
      <c r="A3" s="19"/>
      <c r="B3" s="133" t="s">
        <v>4</v>
      </c>
      <c r="C3" s="134"/>
      <c r="D3" s="133"/>
      <c r="E3" s="134"/>
      <c r="F3" s="134"/>
      <c r="G3" s="134"/>
      <c r="H3" s="135"/>
      <c r="I3" s="23"/>
      <c r="J3" s="24"/>
    </row>
    <row r="4" spans="1:10" ht="9.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7" t="s">
        <v>84</v>
      </c>
      <c r="B6" s="88"/>
      <c r="C6" s="88"/>
      <c r="D6" s="88"/>
      <c r="E6" s="88"/>
      <c r="F6" s="88"/>
      <c r="G6" s="88"/>
      <c r="H6" s="88"/>
      <c r="I6" s="88"/>
      <c r="J6" s="89"/>
    </row>
    <row r="7" spans="1:10" ht="15.75" x14ac:dyDescent="0.25">
      <c r="A7" s="99" t="s">
        <v>5</v>
      </c>
      <c r="B7" s="100"/>
      <c r="C7" s="100"/>
      <c r="D7" s="100"/>
      <c r="E7" s="100"/>
      <c r="F7" s="100"/>
      <c r="G7" s="100"/>
      <c r="H7" s="100"/>
      <c r="I7" s="100"/>
      <c r="J7" s="101"/>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33" customHeight="1" x14ac:dyDescent="0.25">
      <c r="A11" s="3" t="s">
        <v>7</v>
      </c>
      <c r="B11" s="97" t="s">
        <v>51</v>
      </c>
      <c r="C11" s="97"/>
      <c r="D11" s="97"/>
      <c r="E11" s="97"/>
      <c r="F11" s="97"/>
      <c r="G11" s="97"/>
      <c r="H11" s="97"/>
      <c r="I11" s="97"/>
      <c r="J11" s="98"/>
    </row>
    <row r="12" spans="1:10" ht="32.25" customHeight="1" x14ac:dyDescent="0.25">
      <c r="A12" s="3" t="s">
        <v>8</v>
      </c>
      <c r="B12" s="97" t="s">
        <v>52</v>
      </c>
      <c r="C12" s="97"/>
      <c r="D12" s="97"/>
      <c r="E12" s="97"/>
      <c r="F12" s="97"/>
      <c r="G12" s="97"/>
      <c r="H12" s="97"/>
      <c r="I12" s="97"/>
      <c r="J12" s="98"/>
    </row>
    <row r="13" spans="1:10" ht="15.75" x14ac:dyDescent="0.25">
      <c r="A13" s="87" t="s">
        <v>9</v>
      </c>
      <c r="B13" s="88"/>
      <c r="C13" s="88"/>
      <c r="D13" s="88"/>
      <c r="E13" s="88"/>
      <c r="F13" s="88"/>
      <c r="G13" s="88"/>
      <c r="H13" s="88"/>
      <c r="I13" s="88"/>
      <c r="J13" s="89"/>
    </row>
    <row r="14" spans="1:10" ht="20.25" customHeight="1" x14ac:dyDescent="0.25">
      <c r="A14" s="3" t="s">
        <v>10</v>
      </c>
      <c r="B14" s="21">
        <v>2</v>
      </c>
      <c r="C14" s="138" t="str">
        <f>IFERROR(VLOOKUP(B14,'[1]Validacion datos'!A2:B5,2,FALSE),"")</f>
        <v>DESARROLLO SOCIAL</v>
      </c>
      <c r="D14" s="138"/>
      <c r="E14" s="138"/>
      <c r="F14" s="138"/>
      <c r="G14" s="138"/>
      <c r="H14" s="138"/>
      <c r="I14" s="138"/>
      <c r="J14" s="138"/>
    </row>
    <row r="15" spans="1:10" ht="26.25" customHeight="1"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2" ht="15.75" x14ac:dyDescent="0.25">
      <c r="A17" s="87" t="s">
        <v>13</v>
      </c>
      <c r="B17" s="88"/>
      <c r="C17" s="88"/>
      <c r="D17" s="88"/>
      <c r="E17" s="88"/>
      <c r="F17" s="88"/>
      <c r="G17" s="88"/>
      <c r="H17" s="88"/>
      <c r="I17" s="88"/>
      <c r="J17" s="89"/>
    </row>
    <row r="18" spans="1:12" ht="23.25" customHeight="1" x14ac:dyDescent="0.25">
      <c r="A18" s="3" t="s">
        <v>14</v>
      </c>
      <c r="B18" s="97" t="s">
        <v>57</v>
      </c>
      <c r="C18" s="97"/>
      <c r="D18" s="97"/>
      <c r="E18" s="97"/>
      <c r="F18" s="97"/>
      <c r="G18" s="97"/>
      <c r="H18" s="97"/>
      <c r="I18" s="97"/>
      <c r="J18" s="98"/>
    </row>
    <row r="19" spans="1:12" ht="28.5" customHeight="1" x14ac:dyDescent="0.25">
      <c r="A19" s="8" t="s">
        <v>15</v>
      </c>
      <c r="B19" s="97" t="s">
        <v>85</v>
      </c>
      <c r="C19" s="97"/>
      <c r="D19" s="97"/>
      <c r="E19" s="97"/>
      <c r="F19" s="97"/>
      <c r="G19" s="97"/>
      <c r="H19" s="97"/>
      <c r="I19" s="97"/>
      <c r="J19" s="98"/>
    </row>
    <row r="20" spans="1:12" ht="21" customHeight="1" x14ac:dyDescent="0.25">
      <c r="A20" s="8" t="s">
        <v>16</v>
      </c>
      <c r="B20" s="106" t="s">
        <v>94</v>
      </c>
      <c r="C20" s="106"/>
      <c r="D20" s="106"/>
      <c r="E20" s="106"/>
      <c r="F20" s="106"/>
      <c r="G20" s="106"/>
      <c r="H20" s="106"/>
      <c r="I20" s="106"/>
      <c r="J20" s="107"/>
    </row>
    <row r="21" spans="1:12" x14ac:dyDescent="0.25">
      <c r="A21" s="8" t="s">
        <v>37</v>
      </c>
      <c r="B21" s="97" t="s">
        <v>86</v>
      </c>
      <c r="C21" s="97"/>
      <c r="D21" s="97"/>
      <c r="E21" s="97"/>
      <c r="F21" s="97"/>
      <c r="G21" s="97"/>
      <c r="H21" s="97"/>
      <c r="I21" s="97"/>
      <c r="J21" s="98"/>
    </row>
    <row r="22" spans="1:12" ht="15.75" x14ac:dyDescent="0.25">
      <c r="A22" s="87" t="s">
        <v>17</v>
      </c>
      <c r="B22" s="88"/>
      <c r="C22" s="88"/>
      <c r="D22" s="88"/>
      <c r="E22" s="88"/>
      <c r="F22" s="88"/>
      <c r="G22" s="88"/>
      <c r="H22" s="88"/>
      <c r="I22" s="88"/>
      <c r="J22" s="89"/>
    </row>
    <row r="23" spans="1:12" ht="15.75" x14ac:dyDescent="0.25">
      <c r="A23" s="99" t="s">
        <v>18</v>
      </c>
      <c r="B23" s="100"/>
      <c r="C23" s="100"/>
      <c r="D23" s="100"/>
      <c r="E23" s="100"/>
      <c r="F23" s="100"/>
      <c r="G23" s="100"/>
      <c r="H23" s="100"/>
      <c r="I23" s="100"/>
      <c r="J23" s="101"/>
    </row>
    <row r="24" spans="1:12" ht="15" customHeight="1" x14ac:dyDescent="0.25">
      <c r="A24" s="143" t="s">
        <v>19</v>
      </c>
      <c r="B24" s="105"/>
      <c r="C24" s="102" t="s">
        <v>20</v>
      </c>
      <c r="D24" s="104"/>
      <c r="E24" s="104"/>
      <c r="F24" s="104" t="s">
        <v>21</v>
      </c>
      <c r="G24" s="104"/>
      <c r="H24" s="105"/>
      <c r="I24" s="102" t="s">
        <v>22</v>
      </c>
      <c r="J24" s="103"/>
    </row>
    <row r="25" spans="1:12" x14ac:dyDescent="0.25">
      <c r="A25" s="71">
        <v>400351394</v>
      </c>
      <c r="B25" s="72"/>
      <c r="C25" s="117" cm="1">
        <f t="array" ref="C25">+Tabla134[Financiera
(B)]</f>
        <v>392851394</v>
      </c>
      <c r="D25" s="118"/>
      <c r="E25" s="119"/>
      <c r="F25" s="117">
        <v>85172306.760000005</v>
      </c>
      <c r="G25" s="118"/>
      <c r="H25" s="119"/>
      <c r="I25" s="112">
        <f>IF(F25&gt;0,F25/C25,0)</f>
        <v>0.21680540800117412</v>
      </c>
      <c r="J25" s="113"/>
    </row>
    <row r="26" spans="1:12" ht="15.75" x14ac:dyDescent="0.25">
      <c r="A26" s="99" t="s">
        <v>23</v>
      </c>
      <c r="B26" s="100"/>
      <c r="C26" s="100"/>
      <c r="D26" s="100"/>
      <c r="E26" s="100"/>
      <c r="F26" s="100"/>
      <c r="G26" s="100"/>
      <c r="H26" s="100"/>
      <c r="I26" s="100"/>
      <c r="J26" s="101"/>
    </row>
    <row r="27" spans="1:12" ht="15" customHeight="1" x14ac:dyDescent="0.25">
      <c r="A27" s="4"/>
      <c r="B27"/>
      <c r="C27" s="114" t="s">
        <v>47</v>
      </c>
      <c r="D27" s="115"/>
      <c r="E27" s="114" t="s">
        <v>114</v>
      </c>
      <c r="F27" s="115"/>
      <c r="G27" s="114" t="s">
        <v>115</v>
      </c>
      <c r="H27" s="115"/>
      <c r="I27" s="114" t="s">
        <v>24</v>
      </c>
      <c r="J27" s="116"/>
    </row>
    <row r="28" spans="1:12" ht="38.25" x14ac:dyDescent="0.25">
      <c r="A28" s="9" t="s">
        <v>25</v>
      </c>
      <c r="B28" s="10" t="s">
        <v>26</v>
      </c>
      <c r="C28" s="10" t="s">
        <v>38</v>
      </c>
      <c r="D28" s="10" t="s">
        <v>39</v>
      </c>
      <c r="E28" s="10" t="s">
        <v>41</v>
      </c>
      <c r="F28" s="10" t="s">
        <v>42</v>
      </c>
      <c r="G28" s="10" t="s">
        <v>43</v>
      </c>
      <c r="H28" s="10" t="s">
        <v>44</v>
      </c>
      <c r="I28" s="10" t="s">
        <v>45</v>
      </c>
      <c r="J28" s="11" t="s">
        <v>46</v>
      </c>
      <c r="K28" s="73" t="s">
        <v>108</v>
      </c>
      <c r="L28" s="75" t="s">
        <v>109</v>
      </c>
    </row>
    <row r="29" spans="1:12" ht="63" customHeight="1" x14ac:dyDescent="0.25">
      <c r="A29" s="12" t="s">
        <v>75</v>
      </c>
      <c r="B29" s="33" t="s">
        <v>65</v>
      </c>
      <c r="C29" s="40">
        <v>475000</v>
      </c>
      <c r="D29" s="67">
        <v>392851394</v>
      </c>
      <c r="E29" s="40">
        <v>465000</v>
      </c>
      <c r="F29" s="67">
        <f>400351394/4</f>
        <v>100087848.5</v>
      </c>
      <c r="G29" s="74">
        <v>418528</v>
      </c>
      <c r="H29" s="13">
        <v>37488937.800000004</v>
      </c>
      <c r="I29" s="14">
        <f>IF(G29&gt;0,G29/E29,0)</f>
        <v>0.90006021505376343</v>
      </c>
      <c r="J29" s="36">
        <f>IF(H29&gt;0,H29/F29,0)</f>
        <v>0.37456033236642111</v>
      </c>
      <c r="K29" s="74">
        <f>+Tabla134[[#Headers],[ 417,518.00 ]]-Tabla134[[#This Row],[Física 
(E)]]</f>
        <v>-1010</v>
      </c>
      <c r="L29" s="55">
        <f>+Tabla134[[#Headers],[ 417,518.00 ]]-Tabla134[[#This Row],[ 417,518.00 ]]</f>
        <v>418528</v>
      </c>
    </row>
    <row r="30" spans="1:12" ht="15.75" x14ac:dyDescent="0.25">
      <c r="A30" s="87" t="s">
        <v>27</v>
      </c>
      <c r="B30" s="88"/>
      <c r="C30" s="88"/>
      <c r="D30" s="88"/>
      <c r="E30" s="88"/>
      <c r="F30" s="88"/>
      <c r="G30" s="88"/>
      <c r="H30" s="88"/>
      <c r="I30" s="88"/>
      <c r="J30" s="89"/>
      <c r="K30" s="77">
        <f>SUM(K26:K29)</f>
        <v>-1010</v>
      </c>
    </row>
    <row r="31" spans="1:12" ht="15.75" x14ac:dyDescent="0.25">
      <c r="A31" s="99" t="s">
        <v>28</v>
      </c>
      <c r="B31" s="100"/>
      <c r="C31" s="100"/>
      <c r="D31" s="100"/>
      <c r="E31" s="100"/>
      <c r="F31" s="100"/>
      <c r="G31" s="100"/>
      <c r="H31" s="100"/>
      <c r="I31" s="100"/>
      <c r="J31" s="101"/>
      <c r="K31" s="48">
        <f>+Tabla134[[#Headers],[ 417,518.00 ]]-417332</f>
        <v>186</v>
      </c>
      <c r="L31" s="34"/>
    </row>
    <row r="32" spans="1:12" x14ac:dyDescent="0.25">
      <c r="A32" s="16" t="s">
        <v>29</v>
      </c>
      <c r="B32" s="106" t="s">
        <v>87</v>
      </c>
      <c r="C32" s="106"/>
      <c r="D32" s="106"/>
      <c r="E32" s="106"/>
      <c r="F32" s="106"/>
      <c r="G32" s="106"/>
      <c r="H32" s="106"/>
      <c r="I32" s="106"/>
      <c r="J32" s="107"/>
      <c r="K32" s="34"/>
    </row>
    <row r="33" spans="1:13" x14ac:dyDescent="0.25">
      <c r="A33" s="16" t="s">
        <v>30</v>
      </c>
      <c r="B33" s="97" t="s">
        <v>66</v>
      </c>
      <c r="C33" s="97"/>
      <c r="D33" s="97"/>
      <c r="E33" s="97"/>
      <c r="F33" s="97"/>
      <c r="G33" s="97"/>
      <c r="H33" s="97"/>
      <c r="I33" s="97"/>
      <c r="J33" s="98"/>
      <c r="K33" t="s">
        <v>118</v>
      </c>
    </row>
    <row r="34" spans="1:13" ht="70.5" customHeight="1" x14ac:dyDescent="0.25">
      <c r="A34" s="16" t="s">
        <v>31</v>
      </c>
      <c r="B34" s="106" t="s">
        <v>125</v>
      </c>
      <c r="C34" s="106"/>
      <c r="D34" s="106"/>
      <c r="E34" s="106"/>
      <c r="F34" s="106"/>
      <c r="G34" s="106"/>
      <c r="H34" s="106"/>
      <c r="I34" s="106"/>
      <c r="J34" s="107"/>
    </row>
    <row r="35" spans="1:13" ht="41.25" customHeight="1" x14ac:dyDescent="0.25">
      <c r="A35" s="16" t="s">
        <v>32</v>
      </c>
      <c r="B35" s="97" t="s">
        <v>117</v>
      </c>
      <c r="C35" s="97"/>
      <c r="D35" s="97"/>
      <c r="E35" s="97"/>
      <c r="F35" s="97"/>
      <c r="G35" s="97"/>
      <c r="H35" s="97"/>
      <c r="I35" s="97"/>
      <c r="J35" s="98"/>
      <c r="L35">
        <f>43+193</f>
        <v>236</v>
      </c>
    </row>
    <row r="36" spans="1:13" ht="15.75" x14ac:dyDescent="0.25">
      <c r="A36" s="87" t="s">
        <v>33</v>
      </c>
      <c r="B36" s="88"/>
      <c r="C36" s="88"/>
      <c r="D36" s="88"/>
      <c r="E36" s="88"/>
      <c r="F36" s="88"/>
      <c r="G36" s="88"/>
      <c r="H36" s="88"/>
      <c r="I36" s="88"/>
      <c r="J36" s="89"/>
      <c r="L36">
        <f>8+6+7+11</f>
        <v>32</v>
      </c>
    </row>
    <row r="37" spans="1:13" ht="15.75" x14ac:dyDescent="0.25">
      <c r="A37" s="90" t="s">
        <v>34</v>
      </c>
      <c r="B37" s="91"/>
      <c r="C37" s="91"/>
      <c r="D37" s="91"/>
      <c r="E37" s="91"/>
      <c r="F37" s="91"/>
      <c r="G37" s="91"/>
      <c r="H37" s="91"/>
      <c r="I37" s="91"/>
      <c r="J37" s="92"/>
      <c r="K37">
        <f>43+7</f>
        <v>50</v>
      </c>
      <c r="L37">
        <f>+L36/4</f>
        <v>8</v>
      </c>
    </row>
    <row r="38" spans="1:13" ht="12" customHeight="1" x14ac:dyDescent="0.25">
      <c r="A38" s="145"/>
      <c r="B38" s="146"/>
      <c r="C38" s="146"/>
      <c r="D38" s="146"/>
      <c r="E38" s="146"/>
      <c r="F38" s="146"/>
      <c r="G38" s="146"/>
      <c r="H38" s="146"/>
      <c r="I38" s="146"/>
      <c r="J38" s="147"/>
      <c r="K38">
        <f>+K37*3</f>
        <v>150</v>
      </c>
      <c r="L38" t="s">
        <v>119</v>
      </c>
      <c r="M38">
        <f>7.5*30</f>
        <v>225</v>
      </c>
    </row>
    <row r="39" spans="1:13" ht="19.5" customHeight="1" x14ac:dyDescent="0.25">
      <c r="A39" s="22"/>
      <c r="B39" s="22"/>
      <c r="C39" s="22"/>
      <c r="D39" s="22"/>
      <c r="E39" s="22"/>
      <c r="F39" s="22"/>
      <c r="G39" s="22"/>
      <c r="H39" s="22"/>
      <c r="I39" s="22"/>
      <c r="J39" s="22"/>
      <c r="K39">
        <f>43+193</f>
        <v>236</v>
      </c>
      <c r="L39" s="34">
        <f>53/55</f>
        <v>0.96363636363636362</v>
      </c>
    </row>
    <row r="40" spans="1:13" ht="18" customHeight="1" x14ac:dyDescent="0.25">
      <c r="A40" s="96" t="s">
        <v>40</v>
      </c>
      <c r="B40" s="96"/>
      <c r="C40" s="96"/>
      <c r="D40" s="96"/>
      <c r="E40" s="96"/>
      <c r="F40" s="96"/>
      <c r="G40" s="96"/>
      <c r="H40" s="96"/>
      <c r="I40" s="96"/>
      <c r="J40" s="96"/>
    </row>
    <row r="41" spans="1:13" ht="17.25" customHeight="1" x14ac:dyDescent="0.25">
      <c r="A41" s="50" t="s">
        <v>89</v>
      </c>
      <c r="B41" s="51">
        <f>+A25</f>
        <v>400351394</v>
      </c>
    </row>
    <row r="42" spans="1:13" ht="12.75" customHeight="1" x14ac:dyDescent="0.25">
      <c r="A42" s="50" t="s">
        <v>90</v>
      </c>
      <c r="B42" s="51">
        <f>+C25</f>
        <v>392851394</v>
      </c>
      <c r="G42" s="136"/>
      <c r="H42" s="136"/>
      <c r="I42" s="136"/>
      <c r="J42" s="136"/>
    </row>
    <row r="43" spans="1:13" x14ac:dyDescent="0.25">
      <c r="A43" s="50" t="s">
        <v>91</v>
      </c>
      <c r="B43" s="51">
        <f>+F25</f>
        <v>85172306.760000005</v>
      </c>
      <c r="G43" s="137"/>
      <c r="H43" s="137"/>
      <c r="I43" s="137"/>
      <c r="J43" s="137"/>
    </row>
    <row r="44" spans="1:13" x14ac:dyDescent="0.25">
      <c r="A44" s="68"/>
      <c r="B44" s="68"/>
      <c r="C44" s="68"/>
      <c r="D44" s="68"/>
      <c r="G44" s="137"/>
      <c r="H44" s="137"/>
      <c r="I44" s="137"/>
      <c r="J44" s="137"/>
    </row>
    <row r="45" spans="1:13" ht="9.75" customHeight="1" x14ac:dyDescent="0.25">
      <c r="A45" s="59"/>
      <c r="B45" s="59"/>
      <c r="C45" s="59"/>
      <c r="D45" s="59"/>
      <c r="G45" s="58"/>
      <c r="H45" s="58"/>
      <c r="I45" s="58"/>
      <c r="J45" s="58"/>
    </row>
    <row r="46" spans="1:13" ht="12.75" customHeight="1" x14ac:dyDescent="0.25">
      <c r="A46" s="58" t="s">
        <v>99</v>
      </c>
      <c r="B46" s="59"/>
      <c r="C46" s="137" t="s">
        <v>100</v>
      </c>
      <c r="D46" s="137"/>
      <c r="E46" s="137"/>
      <c r="G46" s="137" t="s">
        <v>101</v>
      </c>
      <c r="H46" s="137"/>
      <c r="I46" s="137"/>
      <c r="J46" s="137"/>
    </row>
    <row r="48" spans="1:13" ht="15.75" thickBot="1" x14ac:dyDescent="0.3">
      <c r="A48" s="57"/>
      <c r="B48" s="60"/>
      <c r="C48" s="144"/>
      <c r="D48" s="144"/>
      <c r="E48" s="144"/>
    </row>
    <row r="49" spans="1:10" x14ac:dyDescent="0.25">
      <c r="A49" s="60" t="s">
        <v>98</v>
      </c>
      <c r="C49" s="136" t="s">
        <v>102</v>
      </c>
      <c r="D49" s="136"/>
      <c r="E49" s="136"/>
      <c r="G49" s="151" t="s">
        <v>92</v>
      </c>
      <c r="H49" s="151"/>
      <c r="I49" s="151"/>
      <c r="J49" s="151"/>
    </row>
    <row r="50" spans="1:10" x14ac:dyDescent="0.25">
      <c r="A50" s="60" t="s">
        <v>103</v>
      </c>
      <c r="C50" s="136" t="s">
        <v>104</v>
      </c>
      <c r="D50" s="136"/>
      <c r="E50" s="136"/>
      <c r="G50" s="136" t="s">
        <v>93</v>
      </c>
      <c r="H50" s="136"/>
      <c r="I50" s="136"/>
      <c r="J50" s="136"/>
    </row>
    <row r="573" spans="5:5" x14ac:dyDescent="0.25">
      <c r="E573" s="5">
        <f>+E561+E542+E503+E441+E404</f>
        <v>0</v>
      </c>
    </row>
    <row r="743" spans="7:7" x14ac:dyDescent="0.25">
      <c r="G743" s="5">
        <f>+G714+G696+G676+G673+G667+G647+G639+G636+G633+G630+G624+G612+G606+G599+G596+G575</f>
        <v>0</v>
      </c>
    </row>
  </sheetData>
  <mergeCells count="57">
    <mergeCell ref="C50:E50"/>
    <mergeCell ref="G50:J50"/>
    <mergeCell ref="C46:E46"/>
    <mergeCell ref="G46:J46"/>
    <mergeCell ref="C48:E48"/>
    <mergeCell ref="C49:E49"/>
    <mergeCell ref="G49:J49"/>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1:B42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F25 A25:C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4FC5008-E9D7-4A72-97C9-679C2DF3902D}"/>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2024-04-18T18:44:35Z</cp:lastPrinted>
  <dcterms:created xsi:type="dcterms:W3CDTF">2021-03-22T15:50:10Z</dcterms:created>
  <dcterms:modified xsi:type="dcterms:W3CDTF">2024-10-15T12:57:34Z</dcterms:modified>
</cp:coreProperties>
</file>