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drawings/drawing6.xml" ContentType="application/vnd.openxmlformats-officedocument.drawing+xml"/>
  <Override PartName="/xl/drawings/drawing7.xml" ContentType="application/vnd.openxmlformats-officedocument.drawing+xml"/>
  <Override PartName="/xl/tables/table3.xml" ContentType="application/vnd.openxmlformats-officedocument.spreadsheetml.table+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sergio.polanco\Documents\CAASD 2024\Fisico-Financiero 2024\4to Trimestre\"/>
    </mc:Choice>
  </mc:AlternateContent>
  <xr:revisionPtr revIDLastSave="0" documentId="13_ncr:1_{F235A870-E13E-45BF-BE66-17E195C37C99}" xr6:coauthVersionLast="47" xr6:coauthVersionMax="47" xr10:uidLastSave="{00000000-0000-0000-0000-000000000000}"/>
  <bookViews>
    <workbookView xWindow="-120" yWindow="-120" windowWidth="29040" windowHeight="17520" activeTab="6" xr2:uid="{4338FEAE-DB8E-4C02-BE6D-DDC1311F061E}"/>
  </bookViews>
  <sheets>
    <sheet name="Portada" sheetId="9" r:id="rId1"/>
    <sheet name="Sub-port 1" sheetId="5" r:id="rId2"/>
    <sheet name="Programa 11" sheetId="1" r:id="rId3"/>
    <sheet name="Sub-port 2" sheetId="7" r:id="rId4"/>
    <sheet name="Programa 12" sheetId="2" r:id="rId5"/>
    <sheet name="Sub-port 3" sheetId="8" r:id="rId6"/>
    <sheet name="Programa 13" sheetId="3" r:id="rId7"/>
    <sheet name="Hoja1" sheetId="10" r:id="rId8"/>
  </sheets>
  <externalReferences>
    <externalReference r:id="rId9"/>
    <externalReference r:id="rId10"/>
    <externalReference r:id="rId11"/>
    <externalReference r:id="rId12"/>
    <externalReference r:id="rId13"/>
    <externalReference r:id="rId14"/>
  </externalReferences>
  <definedNames>
    <definedName name="_xlnm.Print_Area" localSheetId="0">Portada!$A$1:$M$45</definedName>
    <definedName name="_xlnm.Print_Area" localSheetId="2">'Programa 11'!$A$1:$J$53</definedName>
    <definedName name="_xlnm.Print_Area" localSheetId="4">'Programa 12'!$A$1:$J$54</definedName>
    <definedName name="_xlnm.Print_Area" localSheetId="6">'Programa 13'!$A$1:$J$50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4" i="1" l="1"/>
  <c r="I29" i="3" l="1"/>
  <c r="I25" i="3"/>
  <c r="I25" i="1"/>
  <c r="J30" i="2"/>
  <c r="K34" i="3" l="1" a="1"/>
  <c r="K34" i="3" s="1"/>
  <c r="J29" i="3" l="1"/>
  <c r="I25" i="2"/>
  <c r="J29" i="1"/>
  <c r="K29" i="3" l="1"/>
  <c r="O45" i="2" l="1"/>
  <c r="O44" i="2"/>
  <c r="K30" i="3" l="1"/>
  <c r="K31" i="3"/>
  <c r="O33" i="2" l="1"/>
  <c r="N33" i="2"/>
  <c r="L26" i="2"/>
  <c r="N26" i="2"/>
  <c r="C25" i="2"/>
  <c r="N29" i="1" l="1"/>
  <c r="N31" i="1" s="1"/>
  <c r="L34" i="1" s="1"/>
  <c r="N25" i="1"/>
  <c r="C25" i="1"/>
  <c r="M45" i="1"/>
  <c r="L48" i="1"/>
  <c r="F25" i="2" l="1"/>
  <c r="M34" i="2" s="1"/>
  <c r="M35" i="2" s="1"/>
  <c r="F25" i="3" a="1"/>
  <c r="F25" i="3" s="1"/>
  <c r="K27" i="1" l="1"/>
  <c r="K36" i="1"/>
  <c r="L39" i="3" l="1"/>
  <c r="L37" i="3" l="1"/>
  <c r="L36" i="3"/>
  <c r="M38" i="3"/>
  <c r="L35" i="3"/>
  <c r="K39" i="3"/>
  <c r="K38" i="3"/>
  <c r="K37" i="3"/>
  <c r="O24" i="2" l="1"/>
  <c r="O25" i="2"/>
  <c r="O26" i="2"/>
  <c r="O23" i="2"/>
  <c r="N28" i="2"/>
  <c r="M26" i="2" l="1"/>
  <c r="L28" i="2"/>
  <c r="C25" i="3" a="1"/>
  <c r="C25" i="3" s="1"/>
  <c r="F31" i="1" l="1"/>
  <c r="D30" i="1"/>
  <c r="K29" i="1"/>
  <c r="E573" i="2"/>
  <c r="E573" i="3"/>
  <c r="E573" i="1"/>
  <c r="G743" i="2"/>
  <c r="G743" i="3"/>
  <c r="G743" i="1"/>
  <c r="B42" i="3" l="1"/>
  <c r="L31" i="2" l="1"/>
  <c r="B46" i="2" l="1"/>
  <c r="B44" i="1"/>
  <c r="B43" i="3"/>
  <c r="B47" i="2"/>
  <c r="K30" i="1"/>
  <c r="K31" i="1"/>
  <c r="L29" i="3" l="1"/>
  <c r="B45" i="1" l="1"/>
  <c r="F30" i="1" l="1"/>
  <c r="B41" i="3" l="1"/>
  <c r="B43" i="1"/>
  <c r="J29" i="2" l="1"/>
  <c r="I29" i="2" l="1"/>
  <c r="I29" i="1"/>
  <c r="D3" i="2" l="1"/>
  <c r="I31" i="1"/>
  <c r="J31" i="1"/>
  <c r="I30" i="1"/>
  <c r="J30" i="1"/>
  <c r="I30" i="2" l="1"/>
  <c r="B45" i="2"/>
  <c r="C16" i="3" l="1"/>
  <c r="C15" i="3"/>
  <c r="C14" i="3"/>
  <c r="C16" i="2"/>
  <c r="C15" i="2"/>
  <c r="C14" i="2"/>
  <c r="C16" i="1" l="1"/>
  <c r="C15" i="1"/>
  <c r="C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tc={66FE68AF-E6B9-4BEA-A409-CCF76314A356}</author>
  </authors>
  <commentList>
    <comment ref="B37" authorId="0" shapeId="0" xr:uid="{66FE68AF-E6B9-4BEA-A409-CCF76314A356}">
      <text>
        <t>[Comentario encadenado]
Su versión de Excel le permite leer este comentario encadenado; sin embargo, las ediciones que se apliquen se quitarán si el archivo se abre en una versión más reciente de Excel. Más información: https://go.microsoft.com/fwlink/?linkid=870924
Comentario:
    Revisar, indicar que la ejecución financiera solo alcanza el 81.22% en el trimestre en virtud de los procesos de contratación del servicio no concluidos y ejecución de proyecto en proceso de pago.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tc={A70DECDC-BCE4-455B-9CEF-563C1B3973A9}</author>
    <author>tc={83C48485-646E-4518-BD10-0303F1BC35C3}</author>
    <author>tc={E48C92DC-4ECE-4FF6-9CED-216A44A6D688}</author>
    <author>tc={D25B682D-9CBB-43F4-829C-D95C63B868B0}</author>
    <author>tc={FB969BBD-2A7E-4080-8F55-7E8631F7C52E}</author>
  </authors>
  <commentList>
    <comment ref="G30" authorId="0" shapeId="0" xr:uid="{A70DECDC-BCE4-455B-9CEF-563C1B3973A9}">
      <text>
        <t>[Comentario encadenado]
Su versión de Excel le permite leer este comentario encadenado; sin embargo, las ediciones que se apliquen se quitarán si el archivo se abre en una versión más reciente de Excel. Más información: https://go.microsoft.com/fwlink/?linkid=870924
Comentario:
    8,096,653.72 m3 agua residual tratada</t>
      </text>
    </comment>
    <comment ref="B35" authorId="1" shapeId="0" xr:uid="{83C48485-646E-4518-BD10-0303F1BC35C3}">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viviendas no pueden tener decimales</t>
      </text>
    </comment>
    <comment ref="B36" authorId="2" shapeId="0" xr:uid="{E48C92DC-4ECE-4FF6-9CED-216A44A6D68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Revisar la redacción.  Debemos tener en cuenta que los recursos han fluido conforme a lo programado, el evento mas bien se refiere a la ejecución de los pagos en los proyectos conforme a lo programado y los procesos de contratación.  </t>
      </text>
    </comment>
    <comment ref="B39" authorId="3" shapeId="0" xr:uid="{D25B682D-9CBB-43F4-829C-D95C63B868B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Revisar el volumen tratado para el trimestre el cual supera los 8 millones de m3. </t>
      </text>
    </comment>
    <comment ref="B40" authorId="4" shapeId="0" xr:uid="{FB969BBD-2A7E-4080-8F55-7E8631F7C52E}">
      <text>
        <t>[Comentario encadenado]
Su versión de Excel le permite leer este comentario encadenado; sin embargo, las ediciones que se apliquen se quitarán si el archivo se abre en una versión más reciente de Excel. Más información: https://go.microsoft.com/fwlink/?linkid=870924
Comentario:
    Revisar, porque el reporte que me haz compartido contiene la aplicación del pago de SIGEF de Guajimia que es el único proyecto con recursos externo vinculado a este producto.</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tc={CCBAB2DE-F53C-4235-9FFA-928F728A4054}</author>
    <author>tc={975FDF12-5679-4336-9406-BC4BC6A07480}</author>
    <author>tc={CC6CEBED-4456-4921-B98F-260D3A610397}</author>
  </authors>
  <commentList>
    <comment ref="K28" authorId="0" shapeId="0" xr:uid="{CCBAB2DE-F53C-4235-9FFA-928F728A4054}">
      <text>
        <t>[Comentario encadenado]
Su versión de Excel le permite leer este comentario encadenado; sin embargo, las ediciones que se apliquen se quitarán si el archivo se abre en una versión más reciente de Excel. Más información: https://go.microsoft.com/fwlink/?linkid=870924
Comentario:
    Cierre 2023</t>
      </text>
    </comment>
    <comment ref="B34" authorId="1" shapeId="0" xr:uid="{975FDF12-5679-4336-9406-BC4BC6A07480}">
      <text>
        <t>[Comentario encadenado]
Su versión de Excel le permite leer este comentario encadenado; sin embargo, las ediciones que se apliquen se quitarán si el archivo se abre en una versión más reciente de Excel. Más información: https://go.microsoft.com/fwlink/?linkid=870924
Comentario:
    Revisar.  El mes de septiembre hubieron 418,520 clientes  y para diciembre el valor de 419,555, entonces el incremento entre estas dos es de 1,027 nuevos clientes.</t>
      </text>
    </comment>
    <comment ref="B35" authorId="2" shapeId="0" xr:uid="{CC6CEBED-4456-4921-B98F-260D3A610397}">
      <text>
        <t>[Comentario encadenado]
Su versión de Excel le permite leer este comentario encadenado; sin embargo, las ediciones que se apliquen se quitarán si el archivo se abre en una versión más reciente de Excel. Más información: https://go.microsoft.com/fwlink/?linkid=870924
Comentario:
    Revisar  redacción. Por otro lado, para el tema de la meta física, recomiendo apoyarse en que los datos comerciales están en proceso de revisión por la entrada de un nuevo sistema de gestión comercial.</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<sst xmlns="http://schemas.openxmlformats.org/spreadsheetml/2006/main" count="279" uniqueCount="132">
  <si>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</si>
  <si>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</si>
  <si>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</si>
  <si>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</si>
  <si>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</si>
  <si>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</si>
  <si>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</si>
  <si>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</si>
  <si>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</si>
  <si>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</si>
  <si>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</si>
  <si>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</si>
  <si>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</si>
  <si>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</si>
  <si>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</si>
  <si>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</si>
  <si>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</si>
  <si>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</si>
  <si>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</si>
  <si>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</si>
  <si>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</si>
  <si>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</si>
  <si>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</si>
  <si>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</si>
  <si>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</si>
  <si>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</si>
  <si>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</si>
  <si>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</si>
  <si>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</si>
  <si>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</si>
  <si>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</si>
  <si>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</si>
  <si>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</si>
  <si>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</si>
  <si>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</si>
  <si>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</si>
  <si>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</si>
  <si>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</si>
  <si>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</si>
  <si>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</si>
  <si>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</si>
  <si>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</si>
  <si>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</si>
  <si>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</si>
  <si>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</si>
  <si>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</si>
  <si>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</si>
  <si>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 Presupuesto Anual</t>
  </si>
  <si>
    <t>6102</t>
  </si>
  <si>
    <t>00</t>
  </si>
  <si>
    <t>0001</t>
  </si>
  <si>
    <t>Somos una organización del sector público, comprometida con modelar formas de servicios eficientes que contribuyan al mejoramiento de la calidad de vida de la población, de manera oportuna y con criterios de calidad en cada una de nuestras entregas.</t>
  </si>
  <si>
    <t>Ser una referencia nacional en la prestación de servicios oportunos de agua potable y saneamiento, con un horizonte empresarial marcado por la excelencia y la satisfacción plena de sus usuarios.</t>
  </si>
  <si>
    <t>2.5.2</t>
  </si>
  <si>
    <t>Abastecimiento de Agua Potable</t>
  </si>
  <si>
    <t>Saneamiento de las Aguas Residuales</t>
  </si>
  <si>
    <t>En este programa recae la responsabilidad del accionar para el buen funcionamiento del sistema de saneamiento de las aguas residuales y alcantarillado sanitario, realizando los procesos de recolección y conducción de las aguas residuales a través de las redes de alcantarillado sanitario, las cuales son conducidas a la planta de tratamiento.</t>
  </si>
  <si>
    <t>Administración Comercial</t>
  </si>
  <si>
    <t xml:space="preserve">El producto consiste en llevar el agua potable hacías las viviendas dentro de la zona de jurisdicción de la CAASD a través de las redes de distribución </t>
  </si>
  <si>
    <t>Residentes  de los sectores bajo jurisdicción de la CAASD con servicio de recolección de agua residual a través de la red de alcantarillado</t>
  </si>
  <si>
    <t>m3 agua residuales recolectadas</t>
  </si>
  <si>
    <t>Residentes  de los sectores bajo jurisdicción de la CAASD con servicio de aguas residuales tratadas y vertidas al medio ambiente conforme a los parámetros establecidos por las normas</t>
  </si>
  <si>
    <t>m3 agua residuales tratadas</t>
  </si>
  <si>
    <t>El producto consiste en recolectar las aguas residuales que se generan en las viviendas, para transportarlas de forma segura hacia las estaciones de tratamiento o disposición final de dichas aguas.</t>
  </si>
  <si>
    <t>El producto consiste en eliminar los contaminantes presentes en las aguas residuales recolectadas y disponerla de manera adecuada y segura en el medio ambiente</t>
  </si>
  <si>
    <t>Clientes atendidos</t>
  </si>
  <si>
    <t>El producto consiste en atender las solicitudes de servicios comerciales de todos los ciudadanos clientes que se acerquen a la institución dentro de los tiempos limites establecidos para cada tipo de servicio</t>
  </si>
  <si>
    <t>Incrementada la cobertura de agua potable en zonas urbanas y rurales</t>
  </si>
  <si>
    <t>Incrementada la proporción de aguas residuales tratadas</t>
  </si>
  <si>
    <t>Dirección de Planificación y Desarrollo Institucional</t>
  </si>
  <si>
    <t>PROGRAMA 11</t>
  </si>
  <si>
    <t>PROGRAMA 12</t>
  </si>
  <si>
    <t>PROGRAMA 13</t>
  </si>
  <si>
    <t>7694-Residentes  de los sectores bajo jurisdicción de la CAASD con servicio de recolección de agua residual a través de la red de alcantarillado</t>
  </si>
  <si>
    <t>7695-Residentes  de los sectores bajo jurisdicción de la CAASD con servicio de aguas residuales tratadas y vertidas al medio ambiente conforme a los parámetros establecidos por las normas</t>
  </si>
  <si>
    <t>7696-Residentes  de los sectores bajo jurisdicción de la CAASD con atención a las solicitudes de servicios comerciales, reclamos y denuncias.</t>
  </si>
  <si>
    <r>
      <t>12-05:</t>
    </r>
    <r>
      <rPr>
        <sz val="11"/>
        <color theme="1"/>
        <rFont val="Calibri"/>
        <family val="2"/>
        <scheme val="minor"/>
      </rPr>
      <t xml:space="preserve"> 7,213,023.90 </t>
    </r>
  </si>
  <si>
    <r>
      <t>12-04</t>
    </r>
    <r>
      <rPr>
        <sz val="11"/>
        <color theme="1"/>
        <rFont val="Calibri"/>
        <family val="2"/>
        <scheme val="minor"/>
      </rPr>
      <t>: 32,421,779.71</t>
    </r>
  </si>
  <si>
    <t>28/03/2019</t>
  </si>
  <si>
    <t>Viviendas conectadas al servicio de agua potable</t>
  </si>
  <si>
    <t>Lineamientos para la Ejecución Presupuestaria 2019 de Empresas Publicas no Financieras</t>
  </si>
  <si>
    <t>M3 de agua Facturado</t>
  </si>
  <si>
    <t>M3 de agua potable producida</t>
  </si>
  <si>
    <t>7693-Residentes de los sectores bajo jurisdicción de la CAASD con suministro de agua potable a través de la Red Pública</t>
  </si>
  <si>
    <t>I -Información Institucional</t>
  </si>
  <si>
    <t xml:space="preserve">El programa contempla la implementación de políticas comerciales para lograr el crecimiento de los clientes y eficientizarían de la cobranza          </t>
  </si>
  <si>
    <t>Eficientizada la Gestión Financiera</t>
  </si>
  <si>
    <t>Residentes de los sectores bajo jurisdicción de la CAASD con  atención a la solicitudes de servicios comerciales, reclamos y denuncias.</t>
  </si>
  <si>
    <t>Residentes de sectores bajo jurisdicción de la CAASD con suministro de agua potable a través de la red pública.</t>
  </si>
  <si>
    <t xml:space="preserve">Presupuesto aprobado:  </t>
  </si>
  <si>
    <t xml:space="preserve">Presupuesto modificado: </t>
  </si>
  <si>
    <t>Total devengado:</t>
  </si>
  <si>
    <t>Lic. Katihusca Ledesma</t>
  </si>
  <si>
    <t>Directora de Planificación y Desarrollo</t>
  </si>
  <si>
    <t>Residentes de los sectores bajo jurisdicción de la CAASD.</t>
  </si>
  <si>
    <t>La proyección de la ejecución física de este producto debe contemplar el impacto de la sequia en la producción del agua al momento de la formulación. La programación de los proyectos con financiamiento externo deberá contemplar la gestión de los tiempos administrativos hasta la culminación del proceso desembolso y pagos.</t>
  </si>
  <si>
    <t>El reflejo oportuno de la ejecución del gastos proveniente de los proyectos de inversión con recursos externos.</t>
  </si>
  <si>
    <t>Este programa contempla todas las acciones requeridas para que la población reciba el servicio de agua potable con eficacia y calidad en el área de Santo Domingo, realizando todos los procesos requeridos para la potabilización del agua y verificación de la calidad.
Las tareas a realizar para cumplir con las acciones del programa son la captación del agua cruda a través de las redes o líneas de conducción a la planta de tratamiento donde se efectúan los procesos de: desarenador, decantador, filtración y desinfección, obteniendo luego de esto el agua potable.
Este programa también realiza la operación del sistema de distribución del agua potable, apertura de válvulas, vigilancia de las presiones y caudales en la red, corrección de averías y obstrucciones del sistema de distribución; durante este proceso también es monitoreada la calidad del agua que llegan a los hogares y en caso de haber una alteración de la calidad se aplican los controles requeridos.</t>
  </si>
  <si>
    <t>Lic. Rosa Peña</t>
  </si>
  <si>
    <t>Elaborado por</t>
  </si>
  <si>
    <t>Revisado por</t>
  </si>
  <si>
    <t>Aprobado por</t>
  </si>
  <si>
    <t>Ing. Sergio Polanco</t>
  </si>
  <si>
    <t>Analista Presupuesto</t>
  </si>
  <si>
    <t>Encargado Depto. FM&amp;E PPP</t>
  </si>
  <si>
    <t>Columna1</t>
  </si>
  <si>
    <t xml:space="preserve"> 417,518.00 </t>
  </si>
  <si>
    <t xml:space="preserve"> 417,518.01</t>
  </si>
  <si>
    <t>vigente</t>
  </si>
  <si>
    <t>+</t>
  </si>
  <si>
    <t xml:space="preserve"> Informe seguimiento del presupuesto físico 2024 correspondiente al Trimestre Abril-junio</t>
  </si>
  <si>
    <t>Programación Trimestral</t>
  </si>
  <si>
    <t>Ejecución Trimestral</t>
  </si>
  <si>
    <t xml:space="preserve">                                                                                                                                                                                                                                                     </t>
  </si>
  <si>
    <t>52/53</t>
  </si>
  <si>
    <t>Informe de Evaluación Trimestre Octubre-Diciembre 2024 de las Metas Físicas-Financieras</t>
  </si>
  <si>
    <t>1er semestre</t>
  </si>
  <si>
    <t>3er trimestre</t>
  </si>
  <si>
    <t>4to trimestre</t>
  </si>
  <si>
    <t>Devengado Ejecutado</t>
  </si>
  <si>
    <t>:</t>
  </si>
  <si>
    <t>según registro del sigef</t>
  </si>
  <si>
    <t>Columna2</t>
  </si>
  <si>
    <t>Dentro de este producto se ha dispuesto producir en el año un total de 608,014,080.00 metros cúbicos de agua potable en todo el año.
Durante el 4to trimestre, la producción diaria promedio se ha mantenido en 441.49   Millones de galones, lo cual equivale a 153,835,110.00 metros cúbicos de agua producida.</t>
  </si>
  <si>
    <t xml:space="preserve">La ejecución financiera solo alcanza el 81.22% en el trimestre en virtud de los procesos de contratación del servicio no concluidos y ejecución de proyecto en proceso de pago. </t>
  </si>
  <si>
    <t>7695-La ejecución financiera no alcanzo la meta ya que la ejecución de los pagos  inversión no se ejecutaron acorde a la programación .</t>
  </si>
  <si>
    <t>En el producto 7694- ejecución financiera no alcanzo  la meta , ya que la ejecución de los pagos de inversión  no se realizaron conforme a la programación y los procesos de contratación. La producción física sobrepaso la meta debido a que las viviendas conectadas al alcantarillado son mayores a las proyectadas quedando  por encima de la meta establecida.</t>
  </si>
  <si>
    <t>Logros Alcanzados:
En este producto se propuso lograr el tratamiento de 31,097,432.32 metros cúbicos de agua residual durante todo el año.              
Durante el 4to trimestre, se ha logrado tratar un volumen de 8,096,635.72 gracias a la disponibilidad de 17 Plantas de tratamiento de aguas residuales las cuales en conjunto depuran diariamente 88,007 metros cúbicos de agua</t>
  </si>
  <si>
    <t>En este producto se propuso recolectar 150,148,942.15,  metros cúbicos de agua residual en todo el año
Durante el  4to trimestre, se ha logrado recolectar 27,876,913.85 metros cúbicos de agua residual producto de haber alcanzado las 428,975viviendas facturadas al servicio de alcantarillado sanitario</t>
  </si>
  <si>
    <t>En este producto se propuso llegar a tener incorporados 475,000 a los servicios institucionales
Al termino del 4to trimestre, se ha logrado llegar a incorporar 419,555 Clientes a los servicios institucionales representando un incremento  de  1,027 clientes durante el trimestre</t>
  </si>
  <si>
    <t xml:space="preserve">En este trimestre una de las causas del desvío en la meta financiera, son los inconvenientes en los procesos de la adquisición de los insumos. programados. con relación a la ejecución física, actualmente se está en proceso de revisión por la entrada de un nuevo sistema de gestión comercial,  por esta no se han realizado la incorporación de nuevos usuarios la ritmo esperado. </t>
  </si>
  <si>
    <t>total según los informes de ejecución cargado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</si>
</sst>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3" formatCode="_(* #,##0.00_);_(* \(#,##0.00\);_(* &quot;-&quot;??_);_(@_)"/>
    <numFmt numFmtId="164" formatCode="_-* #,##0.00_-;\-* #,##0.00_-;_-* &quot;-&quot;??_-;_-@_-"/>
    <numFmt numFmtId="165" formatCode="dd/mm/yyyy;@"/>
    <numFmt numFmtId="166" formatCode="[$-10409]#,##0.00;\-#,##0.00"/>
    <numFmt numFmtId="167" formatCode="[$-10409]0.00%"/>
    <numFmt numFmtId="168" formatCode="#,##0.00_ ;\-#,##0.00\ "/>
    <numFmt numFmtId="169" formatCode="#,##0.00000_ ;\-#,##0.00000\ "/>
    <numFmt numFmtId="170" formatCode="_(* #,##0.00_);_(* \(#,##0.00\);_(* \-??_);_(@_)"/>
    <numFmt numFmtId="171" formatCode="_-* #,##0.00\ _€_-;\-* #,##0.00\ _€_-;_-* &quot;-&quot;??\ _€_-;_-@_-"/>
    <numFmt numFmtId="172" formatCode="_-* #,##0_-;\-* #,##0_-;_-* &quot;-&quot;??_-;_-@_-"/>
    <numFmt numFmtId="173" formatCode="#,##0.0_ ;\-#,##0.0\ "/>
  </numFmts>
  <fonts count="47"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30"/>
      <color theme="1"/>
      <name val="Arial Black"/>
      <family val="2"/>
    </font>
    <font>
      <b/>
      <sz val="26"/>
      <color theme="1"/>
      <name val="Arial Narrow"/>
      <family val="2"/>
    </font>
    <font>
      <sz val="26"/>
      <color theme="1"/>
      <name val="Arial Nova Cond"/>
      <family val="2"/>
    </font>
    <font>
      <sz val="18"/>
      <color theme="1"/>
      <name val="Arial Nova Cond"/>
      <family val="2"/>
    </font>
    <font>
      <sz val="14"/>
      <color theme="1"/>
      <name val="Calibri"/>
      <family val="2"/>
      <scheme val="minor"/>
    </font>
    <font>
      <sz val="11"/>
      <color rgb="FF000000"/>
      <name val="Calibri"/>
      <family val="2"/>
      <scheme val="minor"/>
    </font>
    <font>
      <b/>
      <sz val="105"/>
      <color rgb="FF000000"/>
      <name val="Calibri"/>
      <family val="2"/>
      <scheme val="minor"/>
    </font>
    <font>
      <sz val="10"/>
      <name val="Arial"/>
      <family val="2"/>
    </font>
    <font>
      <b/>
      <sz val="11"/>
      <name val="Calibri Light"/>
      <family val="2"/>
      <scheme val="major"/>
    </font>
    <font>
      <i/>
      <sz val="11"/>
      <name val="Calibri"/>
      <family val="2"/>
      <scheme val="minor"/>
    </font>
    <font>
      <sz val="9"/>
      <color theme="1"/>
      <name val="Segoe UI"/>
      <family val="2"/>
    </font>
    <font>
      <sz val="12"/>
      <color theme="1"/>
      <name val="Calibri"/>
      <family val="2"/>
      <scheme val="minor"/>
    </font>
    <font>
      <sz val="12"/>
      <color theme="0"/>
      <name val="Calibri"/>
      <family val="2"/>
      <scheme val="minor"/>
    </font>
    <font>
      <b/>
      <sz val="10"/>
      <color theme="1"/>
      <name val="Arial"/>
      <family val="2"/>
    </font>
    <font>
      <sz val="11"/>
      <name val="Calibri"/>
      <family val="2"/>
      <scheme val="minor"/>
    </font>
    <font>
      <b/>
      <sz val="12"/>
      <name val="Calibri"/>
      <family val="2"/>
    </font>
    <font>
      <sz val="12"/>
      <color rgb="FF1673BA"/>
      <name val="Arial"/>
      <family val="2"/>
    </font>
    <font>
      <i/>
      <sz val="12"/>
      <name val="Calibri"/>
      <family val="2"/>
      <scheme val="minor"/>
    </font>
    <font>
      <sz val="11"/>
      <color rgb="FFFF0000"/>
      <name val="Calibri"/>
      <family val="2"/>
      <scheme val="minor"/>
    </font>
    <font>
      <sz val="12"/>
      <color rgb="FF000099"/>
      <name val="Arial"/>
      <family val="2"/>
    </font>
    <font>
      <sz val="11"/>
      <color theme="1"/>
      <name val="Arial"/>
      <family val="2"/>
    </font>
    <font>
      <sz val="10"/>
      <color theme="1"/>
      <name val="Arial"/>
      <family val="2"/>
    </font>
    <font>
      <sz val="10"/>
      <color rgb="FF000066"/>
      <name val="Arial"/>
      <family val="2"/>
    </font>
  </fonts>
  <fills count="15">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theme="4"/>
      </patternFill>
    </fill>
    <fill>
      <patternFill patternType="solid">
        <fgColor rgb="FFFFFFFF"/>
        <bgColor indexed="64"/>
      </patternFill>
    </fill>
    <fill>
      <patternFill patternType="solid">
        <fgColor rgb="FFFF0000"/>
        <bgColor indexed="64"/>
      </patternFill>
    </fill>
    <fill>
      <patternFill patternType="solid">
        <fgColor rgb="FFFFC000"/>
        <bgColor indexed="64"/>
      </patternFill>
    </fill>
    <fill>
      <patternFill patternType="solid">
        <fgColor rgb="FFB3B3B3"/>
        <bgColor indexed="64"/>
      </patternFill>
    </fill>
  </fills>
  <borders count="44">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indexed="64"/>
      </top>
      <bottom/>
      <diagonal/>
    </border>
    <border>
      <left style="thin">
        <color theme="0" tint="-0.34998626667073579"/>
      </left>
      <right style="thin">
        <color theme="0" tint="-0.34998626667073579"/>
      </right>
      <top/>
      <bottom style="thin">
        <color rgb="FFA6A6A6"/>
      </bottom>
      <diagonal/>
    </border>
    <border>
      <left style="thin">
        <color theme="0" tint="-0.34998626667073579"/>
      </left>
      <right style="thin">
        <color theme="0" tint="-0.34998626667073579"/>
      </right>
      <top/>
      <bottom/>
      <diagonal/>
    </border>
    <border>
      <left style="medium">
        <color rgb="FFCECECE"/>
      </left>
      <right style="medium">
        <color rgb="FFCECECE"/>
      </right>
      <top style="medium">
        <color rgb="FFCECECE"/>
      </top>
      <bottom style="medium">
        <color rgb="FFCECECE"/>
      </bottom>
      <diagonal/>
    </border>
  </borders>
  <cellStyleXfs count="15">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29" fillId="0" borderId="0"/>
    <xf numFmtId="0" fontId="31" fillId="0" borderId="0"/>
    <xf numFmtId="164" fontId="31" fillId="0" borderId="0" applyFont="0" applyFill="0" applyBorder="0" applyAlignment="0" applyProtection="0"/>
    <xf numFmtId="0" fontId="31" fillId="0" borderId="0"/>
    <xf numFmtId="0" fontId="35" fillId="0" borderId="0"/>
    <xf numFmtId="164" fontId="35" fillId="0" borderId="0" applyFont="0" applyFill="0" applyBorder="0" applyAlignment="0" applyProtection="0"/>
    <xf numFmtId="9" fontId="35" fillId="0" borderId="0" applyFont="0" applyFill="0" applyBorder="0" applyAlignment="0" applyProtection="0"/>
    <xf numFmtId="0" fontId="36" fillId="10" borderId="0" applyNumberFormat="0" applyBorder="0" applyAlignment="0" applyProtection="0"/>
    <xf numFmtId="170" fontId="31" fillId="0" borderId="0" applyFill="0" applyBorder="0" applyAlignment="0" applyProtection="0"/>
    <xf numFmtId="0" fontId="31" fillId="0" borderId="0"/>
    <xf numFmtId="171" fontId="1" fillId="0" borderId="0" applyFont="0" applyFill="0" applyBorder="0" applyAlignment="0" applyProtection="0"/>
  </cellStyleXfs>
  <cellXfs count="173">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6" fillId="8" borderId="30" xfId="0" applyFont="1" applyFill="1" applyBorder="1" applyAlignment="1">
      <alignment horizontal="center" vertical="center" wrapText="1" readingOrder="1"/>
    </xf>
    <xf numFmtId="0" fontId="16" fillId="8" borderId="31" xfId="0" applyFont="1" applyFill="1" applyBorder="1" applyAlignment="1">
      <alignment horizontal="center" vertical="center" wrapText="1" readingOrder="1"/>
    </xf>
    <xf numFmtId="0" fontId="16" fillId="8" borderId="32" xfId="0" applyFont="1" applyFill="1" applyBorder="1" applyAlignment="1">
      <alignment horizontal="center" vertical="center" wrapText="1" readingOrder="1"/>
    </xf>
    <xf numFmtId="0" fontId="17" fillId="0" borderId="24" xfId="0" applyFont="1" applyBorder="1" applyAlignment="1" applyProtection="1">
      <alignment vertical="top" wrapText="1"/>
      <protection locked="0"/>
    </xf>
    <xf numFmtId="166" fontId="17" fillId="0" borderId="28" xfId="0" applyNumberFormat="1" applyFont="1" applyBorder="1" applyAlignment="1" applyProtection="1">
      <alignment horizontal="center" vertical="center" wrapText="1" readingOrder="1"/>
      <protection locked="0"/>
    </xf>
    <xf numFmtId="10" fontId="17" fillId="7" borderId="28" xfId="2" applyNumberFormat="1" applyFont="1" applyFill="1" applyBorder="1" applyAlignment="1" applyProtection="1">
      <alignment horizontal="center" vertical="center" wrapText="1" readingOrder="1"/>
      <protection locked="0"/>
    </xf>
    <xf numFmtId="0" fontId="17" fillId="0" borderId="33" xfId="0" applyFont="1" applyBorder="1" applyAlignment="1" applyProtection="1">
      <alignment vertical="top"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2" fillId="0" borderId="0" xfId="0" applyFont="1" applyAlignment="1" applyProtection="1">
      <alignment horizontal="left" vertical="center" wrapText="1"/>
      <protection locked="0"/>
    </xf>
    <xf numFmtId="165"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17" fillId="0" borderId="24" xfId="0" applyFont="1" applyBorder="1" applyAlignment="1" applyProtection="1">
      <alignment vertical="center" wrapText="1"/>
      <protection locked="0"/>
    </xf>
    <xf numFmtId="0" fontId="17" fillId="0" borderId="28" xfId="0" applyFont="1" applyBorder="1" applyAlignment="1" applyProtection="1">
      <alignment vertical="center" wrapText="1"/>
      <protection locked="0"/>
    </xf>
    <xf numFmtId="0" fontId="17" fillId="0" borderId="34" xfId="0" applyFont="1" applyBorder="1" applyAlignment="1" applyProtection="1">
      <alignment vertical="center" wrapText="1"/>
      <protection locked="0"/>
    </xf>
    <xf numFmtId="0" fontId="1" fillId="0" borderId="0" xfId="3"/>
    <xf numFmtId="0" fontId="27" fillId="0" borderId="0" xfId="3" applyFont="1" applyAlignment="1">
      <alignment horizontal="center"/>
    </xf>
    <xf numFmtId="14" fontId="1" fillId="0" borderId="0" xfId="3" applyNumberFormat="1"/>
    <xf numFmtId="0" fontId="28" fillId="0" borderId="0" xfId="3" applyFont="1"/>
    <xf numFmtId="0" fontId="29" fillId="0" borderId="0" xfId="4"/>
    <xf numFmtId="0" fontId="17" fillId="0" borderId="28" xfId="0" applyFont="1" applyBorder="1" applyAlignment="1" applyProtection="1">
      <alignment horizontal="center" vertical="center" wrapText="1"/>
      <protection locked="0"/>
    </xf>
    <xf numFmtId="43" fontId="0" fillId="0" borderId="0" xfId="1" applyFont="1"/>
    <xf numFmtId="43" fontId="32" fillId="0" borderId="0" xfId="1" applyFont="1"/>
    <xf numFmtId="167" fontId="17" fillId="7" borderId="25" xfId="0" applyNumberFormat="1" applyFont="1" applyFill="1" applyBorder="1" applyAlignment="1" applyProtection="1">
      <alignment horizontal="center" vertical="center" wrapText="1" readingOrder="1"/>
      <protection locked="0"/>
    </xf>
    <xf numFmtId="39" fontId="0" fillId="0" borderId="0" xfId="0" applyNumberFormat="1"/>
    <xf numFmtId="166" fontId="0" fillId="0" borderId="0" xfId="0" applyNumberFormat="1"/>
    <xf numFmtId="43" fontId="17" fillId="0" borderId="28" xfId="1" applyFont="1" applyBorder="1" applyAlignment="1" applyProtection="1">
      <alignment horizontal="center" vertical="center" wrapText="1" readingOrder="1"/>
      <protection locked="0"/>
    </xf>
    <xf numFmtId="0" fontId="2" fillId="0" borderId="0" xfId="0" applyFont="1" applyAlignment="1">
      <alignment horizontal="left" vertical="center" indent="1"/>
    </xf>
    <xf numFmtId="0" fontId="0" fillId="0" borderId="0" xfId="0" applyAlignment="1">
      <alignment vertical="center"/>
    </xf>
    <xf numFmtId="166" fontId="17" fillId="0" borderId="34" xfId="0" applyNumberFormat="1" applyFont="1" applyBorder="1" applyAlignment="1" applyProtection="1">
      <alignment horizontal="center" vertical="center" wrapText="1" readingOrder="1"/>
      <protection locked="0"/>
    </xf>
    <xf numFmtId="0" fontId="17" fillId="0" borderId="33" xfId="0" applyFont="1" applyBorder="1" applyAlignment="1" applyProtection="1">
      <alignment vertical="center" wrapText="1"/>
      <protection locked="0"/>
    </xf>
    <xf numFmtId="43" fontId="17" fillId="0" borderId="34" xfId="1" applyFont="1" applyFill="1" applyBorder="1" applyAlignment="1" applyProtection="1">
      <alignment horizontal="center" vertical="center" wrapText="1" readingOrder="1"/>
      <protection locked="0"/>
    </xf>
    <xf numFmtId="10" fontId="17" fillId="7" borderId="34" xfId="2" applyNumberFormat="1" applyFont="1" applyFill="1" applyBorder="1" applyAlignment="1" applyProtection="1">
      <alignment horizontal="center" vertical="center" wrapText="1" readingOrder="1"/>
      <protection locked="0"/>
    </xf>
    <xf numFmtId="167" fontId="17" fillId="7" borderId="39" xfId="0" applyNumberFormat="1" applyFont="1" applyFill="1" applyBorder="1" applyAlignment="1" applyProtection="1">
      <alignment horizontal="center" vertical="center" wrapText="1" readingOrder="1"/>
      <protection locked="0"/>
    </xf>
    <xf numFmtId="164" fontId="0" fillId="0" borderId="0" xfId="0" applyNumberFormat="1"/>
    <xf numFmtId="168" fontId="0" fillId="0" borderId="0" xfId="0" applyNumberFormat="1"/>
    <xf numFmtId="0" fontId="2" fillId="0" borderId="22" xfId="0" applyFont="1" applyBorder="1" applyAlignment="1">
      <alignment vertical="top"/>
    </xf>
    <xf numFmtId="166" fontId="19" fillId="0" borderId="22" xfId="0" applyNumberFormat="1" applyFont="1" applyBorder="1" applyAlignment="1" applyProtection="1">
      <alignment horizontal="center" vertical="center" wrapText="1" readingOrder="1"/>
      <protection locked="0"/>
    </xf>
    <xf numFmtId="169" fontId="0" fillId="0" borderId="0" xfId="0" applyNumberFormat="1"/>
    <xf numFmtId="43" fontId="0" fillId="0" borderId="0" xfId="0" applyNumberFormat="1"/>
    <xf numFmtId="0" fontId="34" fillId="0" borderId="0" xfId="0" applyFont="1"/>
    <xf numFmtId="0" fontId="17" fillId="0" borderId="0" xfId="0" applyFont="1" applyAlignment="1" applyProtection="1">
      <alignment horizontal="center" vertical="center" wrapText="1" readingOrder="1"/>
      <protection locked="0"/>
    </xf>
    <xf numFmtId="164" fontId="35" fillId="0" borderId="0" xfId="8" applyNumberFormat="1"/>
    <xf numFmtId="0" fontId="11" fillId="0" borderId="10" xfId="0" applyFont="1" applyBorder="1" applyAlignment="1" applyProtection="1">
      <alignment horizontal="center"/>
      <protection locked="0"/>
    </xf>
    <xf numFmtId="0" fontId="14" fillId="0" borderId="0" xfId="0" applyFont="1" applyAlignment="1" applyProtection="1">
      <alignment horizontal="center"/>
      <protection locked="0"/>
    </xf>
    <xf numFmtId="0" fontId="17" fillId="0" borderId="0" xfId="0" applyFont="1" applyProtection="1">
      <protection locked="0"/>
    </xf>
    <xf numFmtId="0" fontId="11" fillId="0" borderId="0" xfId="0" applyFont="1" applyAlignment="1" applyProtection="1">
      <alignment horizontal="center"/>
      <protection locked="0"/>
    </xf>
    <xf numFmtId="43" fontId="17" fillId="0" borderId="0" xfId="1" applyFont="1" applyFill="1" applyAlignment="1" applyProtection="1">
      <alignment horizontal="center" vertical="center" wrapText="1" readingOrder="1"/>
      <protection locked="0"/>
    </xf>
    <xf numFmtId="4" fontId="37" fillId="0" borderId="0" xfId="0" applyNumberFormat="1" applyFont="1"/>
    <xf numFmtId="43" fontId="17" fillId="0" borderId="28" xfId="1" applyFont="1" applyFill="1" applyBorder="1" applyAlignment="1" applyProtection="1">
      <alignment horizontal="center" vertical="center" wrapText="1"/>
      <protection locked="0"/>
    </xf>
    <xf numFmtId="0" fontId="17" fillId="0" borderId="0" xfId="1" applyNumberFormat="1" applyFont="1" applyFill="1" applyAlignment="1" applyProtection="1">
      <alignment horizontal="center" vertical="center" wrapText="1" readingOrder="1"/>
      <protection locked="0"/>
    </xf>
    <xf numFmtId="43" fontId="16" fillId="8" borderId="31" xfId="1" applyFont="1" applyFill="1" applyBorder="1" applyAlignment="1" applyProtection="1">
      <alignment horizontal="center" vertical="center" wrapText="1" readingOrder="1"/>
    </xf>
    <xf numFmtId="43" fontId="17" fillId="0" borderId="0" xfId="0" applyNumberFormat="1" applyFont="1" applyAlignment="1" applyProtection="1">
      <alignment horizontal="center" vertical="center" wrapText="1" readingOrder="1"/>
      <protection locked="0"/>
    </xf>
    <xf numFmtId="0" fontId="20" fillId="0" borderId="0" xfId="0" applyFont="1" applyProtection="1">
      <protection locked="0"/>
    </xf>
    <xf numFmtId="0" fontId="14" fillId="0" borderId="0" xfId="0" applyFont="1" applyProtection="1">
      <protection locked="0"/>
    </xf>
    <xf numFmtId="0" fontId="39" fillId="0" borderId="0" xfId="0" applyFont="1" applyProtection="1">
      <protection locked="0"/>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0" fontId="16" fillId="8" borderId="41" xfId="1" applyNumberFormat="1" applyFont="1" applyFill="1" applyBorder="1" applyAlignment="1" applyProtection="1">
      <alignment horizontal="center" vertical="center" wrapText="1" readingOrder="1"/>
    </xf>
    <xf numFmtId="164" fontId="17" fillId="0" borderId="0" xfId="0" applyNumberFormat="1" applyFont="1" applyAlignment="1" applyProtection="1">
      <alignment horizontal="center" vertical="center" wrapText="1" readingOrder="1"/>
      <protection locked="0"/>
    </xf>
    <xf numFmtId="0" fontId="16" fillId="8" borderId="41" xfId="0" applyFont="1" applyFill="1" applyBorder="1" applyAlignment="1">
      <alignment horizontal="center" vertical="center" wrapText="1" readingOrder="1"/>
    </xf>
    <xf numFmtId="4" fontId="40" fillId="11" borderId="0" xfId="0" applyNumberFormat="1" applyFont="1" applyFill="1" applyAlignment="1">
      <alignment horizontal="left" vertical="center" wrapText="1"/>
    </xf>
    <xf numFmtId="172" fontId="0" fillId="12" borderId="0" xfId="0" applyNumberFormat="1" applyFill="1"/>
    <xf numFmtId="43" fontId="17" fillId="0" borderId="28" xfId="1" applyFont="1" applyFill="1" applyBorder="1" applyAlignment="1" applyProtection="1">
      <alignment horizontal="center" vertical="center" wrapText="1" readingOrder="1"/>
      <protection locked="0"/>
    </xf>
    <xf numFmtId="4" fontId="0" fillId="0" borderId="0" xfId="0" applyNumberFormat="1"/>
    <xf numFmtId="173" fontId="0" fillId="0" borderId="0" xfId="0" applyNumberFormat="1"/>
    <xf numFmtId="4" fontId="40" fillId="0" borderId="0" xfId="0" applyNumberFormat="1" applyFont="1"/>
    <xf numFmtId="0" fontId="43" fillId="11" borderId="0" xfId="0" applyFont="1" applyFill="1" applyAlignment="1">
      <alignment horizontal="left" vertical="center"/>
    </xf>
    <xf numFmtId="0" fontId="44" fillId="11" borderId="0" xfId="0" applyFont="1" applyFill="1" applyAlignment="1">
      <alignment vertical="center" wrapText="1"/>
    </xf>
    <xf numFmtId="43" fontId="17" fillId="0" borderId="25" xfId="1" applyFont="1" applyBorder="1" applyAlignment="1" applyProtection="1">
      <alignment horizontal="center" vertical="center" wrapText="1" readingOrder="1"/>
      <protection locked="0"/>
    </xf>
    <xf numFmtId="43" fontId="17" fillId="0" borderId="39" xfId="1" applyFont="1" applyBorder="1" applyAlignment="1" applyProtection="1">
      <alignment horizontal="center" vertical="center" wrapText="1" readingOrder="1"/>
      <protection locked="0"/>
    </xf>
    <xf numFmtId="43" fontId="17" fillId="0" borderId="24" xfId="1" applyFont="1" applyFill="1" applyBorder="1" applyAlignment="1" applyProtection="1">
      <alignment horizontal="center" vertical="center" wrapText="1" readingOrder="1"/>
      <protection locked="0"/>
    </xf>
    <xf numFmtId="43" fontId="17" fillId="0" borderId="33" xfId="1" applyFont="1" applyFill="1" applyBorder="1" applyAlignment="1" applyProtection="1">
      <alignment horizontal="center" vertical="center" wrapText="1" readingOrder="1"/>
      <protection locked="0"/>
    </xf>
    <xf numFmtId="0" fontId="16" fillId="8" borderId="42" xfId="0" applyFont="1" applyFill="1" applyBorder="1" applyAlignment="1">
      <alignment horizontal="center" vertical="center" wrapText="1" readingOrder="1"/>
    </xf>
    <xf numFmtId="0" fontId="16" fillId="0" borderId="31" xfId="0" applyFont="1" applyBorder="1" applyAlignment="1">
      <alignment horizontal="center" vertical="center" wrapText="1" readingOrder="1"/>
    </xf>
    <xf numFmtId="4" fontId="38" fillId="0" borderId="0" xfId="0" applyNumberFormat="1" applyFont="1" applyAlignment="1">
      <alignment vertical="center"/>
    </xf>
    <xf numFmtId="4" fontId="45" fillId="0" borderId="0" xfId="0" applyNumberFormat="1" applyFont="1" applyAlignment="1">
      <alignment vertical="center"/>
    </xf>
    <xf numFmtId="43" fontId="46" fillId="0" borderId="0" xfId="1" applyFont="1"/>
    <xf numFmtId="43" fontId="46" fillId="14" borderId="43" xfId="1" applyFont="1" applyFill="1" applyBorder="1" applyAlignment="1">
      <alignment horizontal="left" vertical="center" wrapText="1"/>
    </xf>
    <xf numFmtId="4" fontId="42" fillId="13" borderId="22" xfId="0" applyNumberFormat="1" applyFont="1" applyFill="1" applyBorder="1"/>
    <xf numFmtId="0" fontId="0" fillId="0" borderId="22" xfId="0" applyBorder="1"/>
    <xf numFmtId="4" fontId="0" fillId="0" borderId="22" xfId="0" applyNumberFormat="1" applyBorder="1"/>
    <xf numFmtId="43" fontId="0" fillId="0" borderId="22" xfId="1" applyFont="1" applyBorder="1"/>
    <xf numFmtId="43" fontId="0" fillId="0" borderId="22" xfId="0" applyNumberFormat="1" applyBorder="1"/>
    <xf numFmtId="0" fontId="34" fillId="0" borderId="0" xfId="0" applyFont="1" applyAlignment="1">
      <alignment vertical="center" wrapText="1"/>
    </xf>
    <xf numFmtId="164" fontId="38" fillId="0" borderId="0" xfId="0" applyNumberFormat="1" applyFont="1" applyAlignment="1">
      <alignment vertical="center"/>
    </xf>
    <xf numFmtId="173" fontId="0" fillId="0" borderId="0" xfId="1" applyNumberFormat="1" applyFont="1"/>
    <xf numFmtId="0" fontId="24" fillId="0" borderId="0" xfId="3" applyFont="1" applyAlignment="1">
      <alignment horizontal="center" wrapText="1"/>
    </xf>
    <xf numFmtId="0" fontId="25" fillId="0" borderId="0" xfId="3" applyFont="1" applyAlignment="1">
      <alignment horizontal="center"/>
    </xf>
    <xf numFmtId="0" fontId="26" fillId="0" borderId="0" xfId="3" applyFont="1" applyAlignment="1">
      <alignment horizontal="center" wrapText="1"/>
    </xf>
    <xf numFmtId="0" fontId="30" fillId="0" borderId="0" xfId="4" applyFont="1" applyAlignment="1">
      <alignment horizontal="center" wrapText="1"/>
    </xf>
    <xf numFmtId="0" fontId="11" fillId="0" borderId="0" xfId="0" applyFont="1" applyAlignment="1" applyProtection="1">
      <alignment horizontal="center"/>
      <protection locked="0"/>
    </xf>
    <xf numFmtId="0" fontId="14" fillId="0" borderId="0" xfId="0" applyFont="1" applyAlignment="1" applyProtection="1">
      <alignment horizontal="center"/>
      <protection locked="0"/>
    </xf>
    <xf numFmtId="0" fontId="11" fillId="0" borderId="10" xfId="0" applyFont="1" applyBorder="1" applyAlignment="1" applyProtection="1">
      <alignment horizontal="center"/>
      <protection locked="0"/>
    </xf>
    <xf numFmtId="0" fontId="10" fillId="6" borderId="2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2" fillId="6" borderId="22" xfId="0" applyFont="1" applyFill="1" applyBorder="1" applyAlignment="1">
      <alignment horizontal="center" vertical="center" wrapText="1"/>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33" fillId="0" borderId="0" xfId="0" applyFont="1" applyAlignment="1" applyProtection="1">
      <alignment horizontal="left" vertical="center" wrapText="1"/>
      <protection locked="0"/>
    </xf>
    <xf numFmtId="0" fontId="33" fillId="0" borderId="18" xfId="0" applyFont="1" applyBorder="1" applyAlignment="1" applyProtection="1">
      <alignment horizontal="left" vertical="center" wrapText="1"/>
      <protection locked="0"/>
    </xf>
    <xf numFmtId="0" fontId="14" fillId="6" borderId="23"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1" fillId="0" borderId="19" xfId="0" quotePrefix="1" applyNumberFormat="1" applyFont="1" applyBorder="1" applyAlignment="1" applyProtection="1">
      <alignment horizontal="left" vertical="center" wrapText="1"/>
      <protection locked="0"/>
    </xf>
    <xf numFmtId="49" fontId="21" fillId="0" borderId="20" xfId="0" quotePrefix="1" applyNumberFormat="1" applyFont="1" applyBorder="1" applyAlignment="1" applyProtection="1">
      <alignment horizontal="left" vertical="center" wrapText="1"/>
      <protection locked="0"/>
    </xf>
    <xf numFmtId="49" fontId="21" fillId="0" borderId="21" xfId="0" quotePrefix="1" applyNumberFormat="1" applyFont="1" applyBorder="1" applyAlignment="1" applyProtection="1">
      <alignment horizontal="left" vertical="center" wrapText="1"/>
      <protection locked="0"/>
    </xf>
    <xf numFmtId="0" fontId="41" fillId="0" borderId="0" xfId="0" applyFont="1" applyAlignment="1" applyProtection="1">
      <alignment horizontal="left" vertical="center" wrapText="1"/>
      <protection locked="0"/>
    </xf>
    <xf numFmtId="0" fontId="41" fillId="0" borderId="18" xfId="0" applyFont="1" applyBorder="1" applyAlignment="1" applyProtection="1">
      <alignment horizontal="left" vertical="center" wrapText="1"/>
      <protection locked="0"/>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15"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8"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39" fontId="14" fillId="0" borderId="25" xfId="1" applyNumberFormat="1" applyFont="1" applyFill="1" applyBorder="1" applyAlignment="1" applyProtection="1">
      <alignment horizontal="center" vertical="center" wrapText="1" readingOrder="1"/>
      <protection locked="0"/>
    </xf>
    <xf numFmtId="39" fontId="14" fillId="0" borderId="38" xfId="1" applyNumberFormat="1" applyFont="1" applyFill="1" applyBorder="1" applyAlignment="1" applyProtection="1">
      <alignment horizontal="center" vertical="center" wrapText="1" readingOrder="1"/>
      <protection locked="0"/>
    </xf>
    <xf numFmtId="39" fontId="14" fillId="0" borderId="24" xfId="1" applyNumberFormat="1" applyFont="1" applyFill="1" applyBorder="1" applyAlignment="1" applyProtection="1">
      <alignment horizontal="center" vertical="center" wrapText="1" readingOrder="1"/>
      <protection locked="0"/>
    </xf>
    <xf numFmtId="0" fontId="14" fillId="6" borderId="25" xfId="0" applyFont="1" applyFill="1" applyBorder="1" applyAlignment="1">
      <alignment horizontal="center" vertical="center" wrapText="1" readingOrder="1"/>
    </xf>
    <xf numFmtId="0" fontId="14" fillId="6" borderId="26" xfId="0" applyFont="1" applyFill="1" applyBorder="1" applyAlignment="1">
      <alignment horizontal="center" vertical="center" wrapText="1" readingOrder="1"/>
    </xf>
    <xf numFmtId="0" fontId="14" fillId="6" borderId="38" xfId="0" applyFont="1" applyFill="1" applyBorder="1" applyAlignment="1">
      <alignment horizontal="center" vertical="center" wrapText="1" readingOrder="1"/>
    </xf>
    <xf numFmtId="0" fontId="34" fillId="0" borderId="0" xfId="0" applyFont="1" applyAlignment="1">
      <alignment horizontal="center" wrapText="1"/>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33" fillId="0" borderId="35" xfId="0" applyFont="1" applyBorder="1" applyAlignment="1" applyProtection="1">
      <alignment horizontal="left" vertical="center" wrapText="1"/>
      <protection locked="0"/>
    </xf>
    <xf numFmtId="0" fontId="33" fillId="0" borderId="36" xfId="0" applyFont="1" applyBorder="1" applyAlignment="1" applyProtection="1">
      <alignment horizontal="left" vertical="center" wrapText="1"/>
      <protection locked="0"/>
    </xf>
    <xf numFmtId="0" fontId="33" fillId="0" borderId="37" xfId="0" applyFont="1" applyBorder="1" applyAlignment="1" applyProtection="1">
      <alignment horizontal="left" vertical="center" wrapText="1"/>
      <protection locked="0"/>
    </xf>
    <xf numFmtId="0" fontId="19" fillId="0" borderId="0" xfId="0" applyFont="1" applyAlignment="1">
      <alignment horizontal="left" vertical="center" wrapText="1"/>
    </xf>
    <xf numFmtId="0" fontId="11" fillId="0" borderId="40" xfId="0" applyFont="1" applyBorder="1" applyAlignment="1" applyProtection="1">
      <alignment horizontal="center"/>
      <protection locked="0"/>
    </xf>
    <xf numFmtId="43" fontId="11" fillId="0" borderId="25" xfId="1" applyFont="1" applyFill="1" applyBorder="1" applyAlignment="1" applyProtection="1">
      <alignment horizontal="center" vertical="center" wrapText="1" readingOrder="1"/>
      <protection locked="0"/>
    </xf>
    <xf numFmtId="43" fontId="11" fillId="0" borderId="38" xfId="1" applyFont="1" applyFill="1" applyBorder="1" applyAlignment="1" applyProtection="1">
      <alignment horizontal="center" vertical="center" wrapText="1" readingOrder="1"/>
      <protection locked="0"/>
    </xf>
    <xf numFmtId="43" fontId="11" fillId="0" borderId="24" xfId="1" applyFont="1" applyFill="1" applyBorder="1" applyAlignment="1" applyProtection="1">
      <alignment horizontal="center" vertical="center" wrapText="1" readingOrder="1"/>
      <protection locked="0"/>
    </xf>
    <xf numFmtId="0" fontId="22" fillId="0" borderId="35" xfId="0" applyFont="1" applyBorder="1" applyAlignment="1" applyProtection="1">
      <alignment horizontal="left" vertical="center" wrapText="1"/>
      <protection locked="0"/>
    </xf>
    <xf numFmtId="0" fontId="22" fillId="0" borderId="36" xfId="0" applyFont="1" applyBorder="1" applyAlignment="1" applyProtection="1">
      <alignment horizontal="left" vertical="center" wrapText="1"/>
      <protection locked="0"/>
    </xf>
    <xf numFmtId="0" fontId="22" fillId="0" borderId="37" xfId="0" applyFont="1" applyBorder="1" applyAlignment="1" applyProtection="1">
      <alignment horizontal="left" vertical="center" wrapText="1"/>
      <protection locked="0"/>
    </xf>
  </cellXfs>
  <cellStyles count="15">
    <cellStyle name="Comma 3 2" xfId="14" xr:uid="{92DD9990-E02B-46CD-97BC-8C920E01F388}"/>
    <cellStyle name="Énfasis1 2" xfId="11" xr:uid="{22F13A9E-3493-4021-A3F0-900E11C4B601}"/>
    <cellStyle name="Millares" xfId="1" builtinId="3"/>
    <cellStyle name="Millares 2" xfId="6" xr:uid="{C5EF704A-056A-404C-B356-CC557C5561BC}"/>
    <cellStyle name="Millares 2 2" xfId="12" xr:uid="{D9D16F5B-7C75-4EE1-8965-1A174903795B}"/>
    <cellStyle name="Millares 3" xfId="9" xr:uid="{E003B01E-C6F1-4190-AD90-F926F3C6B065}"/>
    <cellStyle name="Normal" xfId="0" builtinId="0"/>
    <cellStyle name="Normal 2" xfId="3" xr:uid="{3CFACB2D-76DD-4DA3-B1C3-8370ED5866E9}"/>
    <cellStyle name="Normal 2 2" xfId="7" xr:uid="{5122459C-0ACC-4BF9-888D-E979A40DC5B2}"/>
    <cellStyle name="Normal 3" xfId="4" xr:uid="{9C556220-85DE-4F08-B555-04D0671D0543}"/>
    <cellStyle name="Normal 3 2" xfId="13" xr:uid="{D560341B-748A-47EF-B20E-40E70F99659A}"/>
    <cellStyle name="Normal 4" xfId="5" xr:uid="{DB7218CF-61CF-48FF-B6F2-D03761DAA487}"/>
    <cellStyle name="Normal 5" xfId="8" xr:uid="{A98E400E-F166-45BF-9596-D1E389985958}"/>
    <cellStyle name="Porcentaje" xfId="2" builtinId="5"/>
    <cellStyle name="Porcentaje 2" xfId="10" xr:uid="{F55B8772-1903-4492-8534-6A7F2856E428}"/>
  </cellStyles>
  <dxfs count="49">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family val="2"/>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6" formatCode="[$-10409]#,##0.00;\-#,##0.00"/>
      <fill>
        <patternFill patternType="none">
          <fgColor indexed="64"/>
          <bgColor auto="1"/>
        </patternFill>
      </fill>
      <alignment horizontal="center" vertical="center" textRotation="0" wrapText="1" indent="0" justifyLastLine="0" shrinkToFit="0" readingOrder="1"/>
      <border diagonalUp="0" diagonalDown="0" outline="0">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4" formatCode="_-* #,##0.00_-;\-* #,##0.00_-;_-* &quot;-&quot;??_-;_-@_-"/>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6" formatCode="[$-10409]#,##0.00;\-#,##0.00"/>
      <fill>
        <patternFill patternType="none">
          <fgColor indexed="64"/>
          <bgColor auto="1"/>
        </patternFill>
      </fill>
      <alignment horizontal="center" vertical="center" textRotation="0" wrapText="1" indent="0" justifyLastLine="0" shrinkToFit="0" readingOrder="1"/>
      <border diagonalUp="0" diagonalDown="0" outline="0">
        <left/>
        <right style="thin">
          <color theme="0" tint="-0.34998626667073579"/>
        </right>
        <top style="thin">
          <color theme="0" tint="-0.34998626667073579"/>
        </top>
        <bottom style="thin">
          <color theme="0" tint="-0.34998626667073579"/>
        </bottom>
      </border>
      <protection locked="0" hidden="0"/>
    </dxf>
    <dxf>
      <font>
        <strike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family val="2"/>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6" formatCode="[$-10409]#,##0.00;\-#,##0.00"/>
      <fill>
        <patternFill patternType="none">
          <fgColor indexed="64"/>
          <bgColor auto="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rgb="FFFF0000"/>
        <name val="Calibri"/>
        <family val="2"/>
        <scheme val="none"/>
      </font>
      <numFmt numFmtId="164" formatCode="_-* #,##0.00_-;\-* #,##0.00_-;_-* &quot;-&quot;??_-;_-@_-"/>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35" formatCode="_(* #,##0.00_);_(* \(#,##0.00\);_(* &quot;-&quot;??_);_(@_)"/>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indexed="64"/>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35" formatCode="_(* #,##0.00_);_(* \(#,##0.00\);_(* &quot;-&quot;??_);_(@_)"/>
      <fill>
        <patternFill patternType="none">
          <fgColor indexed="64"/>
          <bgColor indexed="65"/>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6"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35" formatCode="_(* #,##0.00_);_(* \(#,##0.00\);_(* &quot;-&quot;??_);_(@_)"/>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5</xdr:col>
      <xdr:colOff>628650</xdr:colOff>
      <xdr:row>12</xdr:row>
      <xdr:rowOff>19050</xdr:rowOff>
    </xdr:from>
    <xdr:to>
      <xdr:col>12</xdr:col>
      <xdr:colOff>728492</xdr:colOff>
      <xdr:row>28</xdr:row>
      <xdr:rowOff>9525</xdr:rowOff>
    </xdr:to>
    <xdr:pic>
      <xdr:nvPicPr>
        <xdr:cNvPr id="2" name="Imagen 1">
          <a:extLst>
            <a:ext uri="{FF2B5EF4-FFF2-40B4-BE49-F238E27FC236}">
              <a16:creationId xmlns:a16="http://schemas.microsoft.com/office/drawing/2014/main" id="{5A672C3C-DD15-4EEE-A730-BB48F12BB7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4438650" y="4114800"/>
          <a:ext cx="5433842"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304210</xdr:colOff>
      <xdr:row>27</xdr:row>
      <xdr:rowOff>171450</xdr:rowOff>
    </xdr:from>
    <xdr:to>
      <xdr:col>12</xdr:col>
      <xdr:colOff>723900</xdr:colOff>
      <xdr:row>44</xdr:row>
      <xdr:rowOff>171450</xdr:rowOff>
    </xdr:to>
    <xdr:pic>
      <xdr:nvPicPr>
        <xdr:cNvPr id="3" name="Imagen 2" descr="Resultado de imagen para caasd">
          <a:extLst>
            <a:ext uri="{FF2B5EF4-FFF2-40B4-BE49-F238E27FC236}">
              <a16:creationId xmlns:a16="http://schemas.microsoft.com/office/drawing/2014/main" id="{F15BDB27-B2E1-498A-A394-8602BFF684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38210" y="7172325"/>
          <a:ext cx="4229690" cy="3238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66675</xdr:colOff>
      <xdr:row>27</xdr:row>
      <xdr:rowOff>180975</xdr:rowOff>
    </xdr:from>
    <xdr:to>
      <xdr:col>7</xdr:col>
      <xdr:colOff>266700</xdr:colOff>
      <xdr:row>44</xdr:row>
      <xdr:rowOff>142875</xdr:rowOff>
    </xdr:to>
    <xdr:pic>
      <xdr:nvPicPr>
        <xdr:cNvPr id="4" name="Imagen 3" descr="Resultado de imagen para caasd">
          <a:extLst>
            <a:ext uri="{FF2B5EF4-FFF2-40B4-BE49-F238E27FC236}">
              <a16:creationId xmlns:a16="http://schemas.microsoft.com/office/drawing/2014/main" id="{EB9B55E1-371E-406B-84A9-5987E480EC1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675" y="7181850"/>
          <a:ext cx="5534025" cy="320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466726</xdr:colOff>
      <xdr:row>12</xdr:row>
      <xdr:rowOff>0</xdr:rowOff>
    </xdr:from>
    <xdr:to>
      <xdr:col>5</xdr:col>
      <xdr:colOff>600076</xdr:colOff>
      <xdr:row>20</xdr:row>
      <xdr:rowOff>28575</xdr:rowOff>
    </xdr:to>
    <xdr:pic>
      <xdr:nvPicPr>
        <xdr:cNvPr id="5" name="Imagen 4" descr="Resultado de imagen para caasd">
          <a:extLst>
            <a:ext uri="{FF2B5EF4-FFF2-40B4-BE49-F238E27FC236}">
              <a16:creationId xmlns:a16="http://schemas.microsoft.com/office/drawing/2014/main" id="{C85E4A1C-A43E-4CD7-AF32-CB7D1867208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90726" y="4095750"/>
          <a:ext cx="2419350" cy="1600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57150</xdr:colOff>
      <xdr:row>11</xdr:row>
      <xdr:rowOff>285749</xdr:rowOff>
    </xdr:from>
    <xdr:to>
      <xdr:col>2</xdr:col>
      <xdr:colOff>457200</xdr:colOff>
      <xdr:row>28</xdr:row>
      <xdr:rowOff>38099</xdr:rowOff>
    </xdr:to>
    <xdr:pic>
      <xdr:nvPicPr>
        <xdr:cNvPr id="6" name="Imagen 5" descr="Resultado de imagen para caasd">
          <a:extLst>
            <a:ext uri="{FF2B5EF4-FFF2-40B4-BE49-F238E27FC236}">
              <a16:creationId xmlns:a16="http://schemas.microsoft.com/office/drawing/2014/main" id="{527BFB6C-A556-4811-A3B5-4633C6E3E6A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150" y="4095749"/>
          <a:ext cx="1924050" cy="3133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20</xdr:row>
      <xdr:rowOff>47625</xdr:rowOff>
    </xdr:from>
    <xdr:to>
      <xdr:col>5</xdr:col>
      <xdr:colOff>609600</xdr:colOff>
      <xdr:row>28</xdr:row>
      <xdr:rowOff>19050</xdr:rowOff>
    </xdr:to>
    <xdr:pic>
      <xdr:nvPicPr>
        <xdr:cNvPr id="7" name="Imagen 6" descr="Imagen relacionada">
          <a:extLst>
            <a:ext uri="{FF2B5EF4-FFF2-40B4-BE49-F238E27FC236}">
              <a16:creationId xmlns:a16="http://schemas.microsoft.com/office/drawing/2014/main" id="{D764CAA3-D5CC-4E66-A729-CE0CB7A4B29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00250" y="5715000"/>
          <a:ext cx="2419350" cy="149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390526</xdr:colOff>
      <xdr:row>0</xdr:row>
      <xdr:rowOff>0</xdr:rowOff>
    </xdr:from>
    <xdr:to>
      <xdr:col>9</xdr:col>
      <xdr:colOff>171450</xdr:colOff>
      <xdr:row>9</xdr:row>
      <xdr:rowOff>30238</xdr:rowOff>
    </xdr:to>
    <xdr:pic>
      <xdr:nvPicPr>
        <xdr:cNvPr id="8" name="Imagen 7">
          <a:extLst>
            <a:ext uri="{FF2B5EF4-FFF2-40B4-BE49-F238E27FC236}">
              <a16:creationId xmlns:a16="http://schemas.microsoft.com/office/drawing/2014/main" id="{5279744E-11EF-43D4-A8C5-6B9DC4DDD122}"/>
            </a:ext>
          </a:extLst>
        </xdr:cNvPr>
        <xdr:cNvPicPr>
          <a:picLocks noChangeAspect="1"/>
        </xdr:cNvPicPr>
      </xdr:nvPicPr>
      <xdr:blipFill>
        <a:blip xmlns:r="http://schemas.openxmlformats.org/officeDocument/2006/relationships" r:embed="rId7"/>
        <a:stretch>
          <a:fillRect/>
        </a:stretch>
      </xdr:blipFill>
      <xdr:spPr>
        <a:xfrm>
          <a:off x="2676526" y="0"/>
          <a:ext cx="4352924" cy="26019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635000</xdr:colOff>
      <xdr:row>9</xdr:row>
      <xdr:rowOff>95250</xdr:rowOff>
    </xdr:from>
    <xdr:to>
      <xdr:col>7</xdr:col>
      <xdr:colOff>415924</xdr:colOff>
      <xdr:row>17</xdr:row>
      <xdr:rowOff>365125</xdr:rowOff>
    </xdr:to>
    <xdr:pic>
      <xdr:nvPicPr>
        <xdr:cNvPr id="2" name="Imagen 1">
          <a:extLst>
            <a:ext uri="{FF2B5EF4-FFF2-40B4-BE49-F238E27FC236}">
              <a16:creationId xmlns:a16="http://schemas.microsoft.com/office/drawing/2014/main" id="{AABDB31B-D175-4041-A6BB-7CD3C735BB4E}"/>
            </a:ext>
          </a:extLst>
        </xdr:cNvPr>
        <xdr:cNvPicPr>
          <a:picLocks noChangeAspect="1"/>
        </xdr:cNvPicPr>
      </xdr:nvPicPr>
      <xdr:blipFill rotWithShape="1">
        <a:blip xmlns:r="http://schemas.openxmlformats.org/officeDocument/2006/relationships" r:embed="rId1"/>
        <a:srcRect b="31057"/>
        <a:stretch/>
      </xdr:blipFill>
      <xdr:spPr>
        <a:xfrm>
          <a:off x="1397000" y="1809750"/>
          <a:ext cx="4352924" cy="17938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523875</xdr:colOff>
      <xdr:row>9</xdr:row>
      <xdr:rowOff>63500</xdr:rowOff>
    </xdr:from>
    <xdr:to>
      <xdr:col>7</xdr:col>
      <xdr:colOff>304799</xdr:colOff>
      <xdr:row>17</xdr:row>
      <xdr:rowOff>333375</xdr:rowOff>
    </xdr:to>
    <xdr:pic>
      <xdr:nvPicPr>
        <xdr:cNvPr id="2" name="Imagen 1">
          <a:extLst>
            <a:ext uri="{FF2B5EF4-FFF2-40B4-BE49-F238E27FC236}">
              <a16:creationId xmlns:a16="http://schemas.microsoft.com/office/drawing/2014/main" id="{B48901F7-9107-41A4-BD3E-4BDC06D36694}"/>
            </a:ext>
          </a:extLst>
        </xdr:cNvPr>
        <xdr:cNvPicPr>
          <a:picLocks noChangeAspect="1"/>
        </xdr:cNvPicPr>
      </xdr:nvPicPr>
      <xdr:blipFill rotWithShape="1">
        <a:blip xmlns:r="http://schemas.openxmlformats.org/officeDocument/2006/relationships" r:embed="rId1"/>
        <a:srcRect b="31057"/>
        <a:stretch/>
      </xdr:blipFill>
      <xdr:spPr>
        <a:xfrm>
          <a:off x="1285875" y="1778000"/>
          <a:ext cx="4352924" cy="17938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9ACAB1B8-EEC9-418B-893C-9693A6358884}"/>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539750</xdr:colOff>
      <xdr:row>9</xdr:row>
      <xdr:rowOff>127000</xdr:rowOff>
    </xdr:from>
    <xdr:to>
      <xdr:col>7</xdr:col>
      <xdr:colOff>320674</xdr:colOff>
      <xdr:row>17</xdr:row>
      <xdr:rowOff>396875</xdr:rowOff>
    </xdr:to>
    <xdr:pic>
      <xdr:nvPicPr>
        <xdr:cNvPr id="2" name="Imagen 1">
          <a:extLst>
            <a:ext uri="{FF2B5EF4-FFF2-40B4-BE49-F238E27FC236}">
              <a16:creationId xmlns:a16="http://schemas.microsoft.com/office/drawing/2014/main" id="{714B8B1F-0958-45BC-B382-BBDDF2C5DD6B}"/>
            </a:ext>
          </a:extLst>
        </xdr:cNvPr>
        <xdr:cNvPicPr>
          <a:picLocks noChangeAspect="1"/>
        </xdr:cNvPicPr>
      </xdr:nvPicPr>
      <xdr:blipFill rotWithShape="1">
        <a:blip xmlns:r="http://schemas.openxmlformats.org/officeDocument/2006/relationships" r:embed="rId1"/>
        <a:srcRect b="31057"/>
        <a:stretch/>
      </xdr:blipFill>
      <xdr:spPr>
        <a:xfrm>
          <a:off x="1301750" y="1841500"/>
          <a:ext cx="4352924" cy="17938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7790DDAB-1F7A-477E-B9F8-0C3CE9108DBB}"/>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asdgovdo-my.sharepoint.com/Users/nespaillat/Downloads/DEG-FORE013-Formulario-Informe-de-Evaluacion-Trimestral-de-Metas-Fisicas_28-marzo-2019%20(2).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caasdgovdo-my.sharepoint.com/personal/katihusca_ledesma_caasd_gob_do/Documents/Datos%20adjuntos/Documentos/2025/Revision%20de%20documentos/PPP/Copia%20de%20Copia%20de%202do%20Semestre%20Fisico%20Financiero%20a&#241;o%202024_KLG%2021.02.25%20V24.02.25.xlsx" TargetMode="External"/><Relationship Id="rId2" Type="http://schemas.microsoft.com/office/2019/04/relationships/externalLinkLongPath" Target="https://caasdgovdo-my.sharepoint.com/personal/katihusca_ledesma_caasd_gob_do/Documents/Datos%20adjuntos/Documentos/2025/Revision%20de%20documentos/PPP/Copia%20de%20Copia%20de%202do%20Semestre%20Fisico%20Financiero%20a&#241;o%202024_KLG%2021.02.25%20V24.02.25.xlsx?F5644ED2" TargetMode="External"/><Relationship Id="rId1" Type="http://schemas.openxmlformats.org/officeDocument/2006/relationships/externalLinkPath" Target="file:///\\F5644ED2\Copia%20de%20Copia%20de%202do%20Semestre%20Fisico%20Financiero%20a&#241;o%202024_KLG%2021.02.25%20V24.02.25.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Rosa.Pena\Desktop\A&#209;O%202024\trimestre%202024\Datos%20para%20el%203er%20trimestre%202024.xlsx" TargetMode="External"/><Relationship Id="rId1" Type="http://schemas.openxmlformats.org/officeDocument/2006/relationships/externalLinkPath" Target="/Users/Rosa.Pena/Desktop/A&#209;O%202024/trimestre%202024/Datos%20para%20el%203er%20trimestre%202024.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Rosa.Pena\Desktop\A&#209;O%202024\trimestre%202024\datos%20para%20el%204to%20trimestre%202024.xlsx" TargetMode="External"/><Relationship Id="rId1" Type="http://schemas.openxmlformats.org/officeDocument/2006/relationships/externalLinkPath" Target="/Users/Rosa.Pena/Desktop/A&#209;O%202024/trimestre%202024/datos%20para%20el%204to%20trimestre%202024.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Rosa.Pena\Desktop\A&#209;O%202024\trimestre%202024\3er%20Trimestre%20Fisico%20Financiero%20a&#241;o%202024.xlsx" TargetMode="External"/><Relationship Id="rId1" Type="http://schemas.openxmlformats.org/officeDocument/2006/relationships/externalLinkPath" Target="/Users/Rosa.Pena/Desktop/A&#209;O%202024/trimestre%202024/3er%20Trimestre%20Fisico%20Financiero%20a&#241;o%202024.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Rosa.Pena\AppData\Local\Microsoft\Windows\INetCache\Content.Outlook\NIEYVFBL\Presupuesto%20fisico%202024%20actualizada.xlsx" TargetMode="External"/><Relationship Id="rId1" Type="http://schemas.openxmlformats.org/officeDocument/2006/relationships/externalLinkPath" Target="/Users/Rosa.Pena/AppData/Local/Microsoft/Windows/INetCache/Content.Outlook/NIEYVFBL/Presupuesto%20fisico%202024%20actualiza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ortada"/>
      <sheetName val="Sub-port 1"/>
      <sheetName val="Programa 11"/>
      <sheetName val="Sub-port 2"/>
      <sheetName val="Programa 12"/>
      <sheetName val="Sub-port 3"/>
      <sheetName val="Programa 13"/>
      <sheetName val="Hoja1"/>
    </sheetNames>
    <sheetDataSet>
      <sheetData sheetId="0"/>
      <sheetData sheetId="1"/>
      <sheetData sheetId="2">
        <row r="25">
          <cell r="F25">
            <v>3427762985.6500001</v>
          </cell>
        </row>
      </sheetData>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ER TRIMESTRE DEVENGADO"/>
      <sheetName val="3ER TRIMESTRE PAGADO"/>
      <sheetName val="Hoja1"/>
    </sheetNames>
    <sheetDataSet>
      <sheetData sheetId="0">
        <row r="4">
          <cell r="L4">
            <v>2198719.4</v>
          </cell>
        </row>
        <row r="327">
          <cell r="P327">
            <v>608368126.20000005</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ja1"/>
      <sheetName val="devengado 4to trimestre"/>
      <sheetName val="pagado 4to trimestre"/>
      <sheetName val="resumen estructura año"/>
      <sheetName val="Hoja2"/>
      <sheetName val="Table001 (Page 1-3) (2)"/>
    </sheetNames>
    <sheetDataSet>
      <sheetData sheetId="0" refreshError="1"/>
      <sheetData sheetId="1">
        <row r="563">
          <cell r="Q563">
            <v>701991028.75999999</v>
          </cell>
        </row>
      </sheetData>
      <sheetData sheetId="2" refreshError="1"/>
      <sheetData sheetId="3">
        <row r="142">
          <cell r="N142">
            <v>2651097677.3599997</v>
          </cell>
        </row>
      </sheetData>
      <sheetData sheetId="4" refreshError="1"/>
      <sheetData sheetId="5">
        <row r="82">
          <cell r="K82">
            <v>129822406.29000001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Sub-port 1"/>
      <sheetName val="Programa 11"/>
      <sheetName val="Sub-port 2"/>
      <sheetName val="Programa 12"/>
      <sheetName val="Sub-port 3"/>
      <sheetName val="Programa 13"/>
      <sheetName val="Hoja1"/>
      <sheetName val="3er Trimestre Fisico Financiero"/>
    </sheetNames>
    <sheetDataSet>
      <sheetData sheetId="0"/>
      <sheetData sheetId="1"/>
      <sheetData sheetId="2">
        <row r="29">
          <cell r="G29">
            <v>152535659.09090909</v>
          </cell>
        </row>
      </sheetData>
      <sheetData sheetId="3"/>
      <sheetData sheetId="4"/>
      <sheetData sheetId="5"/>
      <sheetData sheetId="6"/>
      <sheetData sheetId="7"/>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gramacion fisica EP Nueva"/>
      <sheetName val="Hoja1"/>
      <sheetName val="Prog. 11 Prod. 04"/>
      <sheetName val="Prog. 12 Prod. 04"/>
      <sheetName val="Prog. 12 Prod. 05"/>
      <sheetName val="Prog. 13 Prod. 02"/>
    </sheetNames>
    <sheetDataSet>
      <sheetData sheetId="0">
        <row r="16">
          <cell r="O16">
            <v>608014080</v>
          </cell>
        </row>
      </sheetData>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Rosa Pena" id="{A995B7DC-7C80-4285-8632-5C43433DD047}" userId="S-1-5-21-2485633020-3248229832-3525044030-1475" providerId="AD"/>
  <person displayName="Katihusca O. Ledesma G." id="{05E5F2BB-CBE3-4364-92E8-47761D342962}" userId="S::Katihusca.Ledesma@caasd.gob.do::64b01010-6c5b-49fa-ac71-ddffb46506b6"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L31" totalsRowShown="0" headerRowDxfId="48" dataDxfId="46" headerRowBorderDxfId="47" tableBorderDxfId="45" totalsRowBorderDxfId="44">
  <tableColumns count="12">
    <tableColumn id="1" xr3:uid="{DC1B7B10-25DF-444B-B97E-464EC471DB5B}" name="Producto" dataDxfId="43"/>
    <tableColumn id="2" xr3:uid="{C61E64BC-B5A5-45F4-8F84-130CBA355D9D}" name="Indicador" dataDxfId="42"/>
    <tableColumn id="3" xr3:uid="{3AC7971E-A8AB-4C13-830D-AC13829EAC0E}" name="Física_x000a_(A)" dataDxfId="41" dataCellStyle="Millares">
      <calculatedColumnFormula>+'[6]Programacion fisica EP Nueva'!$O$16</calculatedColumnFormula>
    </tableColumn>
    <tableColumn id="4" xr3:uid="{8DB7EDBB-DB79-4CBD-AD68-D153CE19B0A8}" name="Financiera_x000a_(B)" dataDxfId="40">
      <calculatedColumnFormula>+C25</calculatedColumnFormula>
    </tableColumn>
    <tableColumn id="9" xr3:uid="{AC3E8DE2-D537-4CBB-AD59-753602F58C3E}" name="Física_x000a_(C)" dataDxfId="39">
      <calculatedColumnFormula>+Tabla1[[#This Row],[Física
(A)]]/4</calculatedColumnFormula>
    </tableColumn>
    <tableColumn id="10" xr3:uid="{25C7EA1D-EAE0-4DC9-9FB1-C0E265B640E6}" name="Financiera_x000a_(D)" dataDxfId="38">
      <calculatedColumnFormula>+Tabla1[[#This Row],[Financiera
(B)]]/4</calculatedColumnFormula>
    </tableColumn>
    <tableColumn id="5" xr3:uid="{C2FDA61C-9281-4FCB-A3FE-246521A85EA0}" name="Física _x000a_(E)" dataDxfId="37" dataCellStyle="Millares"/>
    <tableColumn id="6" xr3:uid="{B07D8104-8103-4848-A228-6FBAE528EF68}" name="Financiera _x000a_ (F)" dataDxfId="36"/>
    <tableColumn id="7" xr3:uid="{F97ACE16-1124-4543-AD0A-CBAA1878A36A}" name="Física _x000a_(%)_x000a_ G=E/C" dataDxfId="35" dataCellStyle="Porcentaje">
      <calculatedColumnFormula>IF(G29&gt;0,G29/E29,0)</calculatedColumnFormula>
    </tableColumn>
    <tableColumn id="8" xr3:uid="{CAB2F777-24BA-4EFC-82F9-153B93171D9B}" name="Financiero _x000a_(%) _x000a_H=F/D" dataDxfId="34">
      <calculatedColumnFormula>IF(H29&gt;0,H29/F29,0)</calculatedColumnFormula>
    </tableColumn>
    <tableColumn id="11" xr3:uid="{65EE5581-8C41-4557-9B28-8757C92AB462}" name="Columna1" dataDxfId="33">
      <calculatedColumnFormula>+Tabla1[[#This Row],[Física 
(E)]]*4</calculatedColumnFormula>
    </tableColumn>
    <tableColumn id="12" xr3:uid="{6191F46E-878B-459B-9BA1-C02CAE6FEBC8}" name="Columna2" dataDxfId="32"/>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DF81C8F-6DD2-4354-96CA-9A7398A57A8E}" name="Tabla13" displayName="Tabla13" ref="A28:J30" totalsRowShown="0" headerRowDxfId="31" dataDxfId="29" headerRowBorderDxfId="30" tableBorderDxfId="28" totalsRowBorderDxfId="27">
  <tableColumns count="10">
    <tableColumn id="1" xr3:uid="{FC6DB111-2F12-440B-93CC-262C064DA1B7}" name="Producto" dataDxfId="26"/>
    <tableColumn id="2" xr3:uid="{6B662EFC-2FBC-48EE-ADAE-F860FD6BC257}" name="Indicador" dataDxfId="25"/>
    <tableColumn id="3" xr3:uid="{BA97FF1B-1060-4614-AFE1-67BFC24D5802}" name="Física_x000a_(A)" dataDxfId="24" dataCellStyle="Millares"/>
    <tableColumn id="4" xr3:uid="{01DD5E01-3432-4797-A877-368DE9E3A228}" name="Financiera_x000a_(B)" dataDxfId="23" dataCellStyle="Millares"/>
    <tableColumn id="9" xr3:uid="{96EF8D5C-A1CC-4D3F-94B9-2D6047E0FD08}" name="Física_x000a_(C)" dataDxfId="22" dataCellStyle="Millares"/>
    <tableColumn id="10" xr3:uid="{889C75D1-1248-4F97-A615-BE519BD5DC80}" name="Financiera_x000a_(D)" dataDxfId="21" dataCellStyle="Millares"/>
    <tableColumn id="5" xr3:uid="{92B90EC3-83BA-45B2-9B80-28BBEB7EC9E0}" name="Física _x000a_(E)" dataDxfId="20" dataCellStyle="Millares">
      <calculatedColumnFormula>SUM(D28:F28)</calculatedColumnFormula>
    </tableColumn>
    <tableColumn id="6" xr3:uid="{546E0053-40B8-4E51-860E-CBF2981B7D7A}" name="Financiera _x000a_ (F)" dataDxfId="19"/>
    <tableColumn id="7" xr3:uid="{F0BCFDA7-BE59-4E81-8958-E4237373605D}" name="Física _x000a_(%)_x000a_ G=E/C" dataDxfId="18" dataCellStyle="Porcentaje">
      <calculatedColumnFormula>IF(G29&gt;0,G29/E29,0)</calculatedColumnFormula>
    </tableColumn>
    <tableColumn id="8" xr3:uid="{634103A3-E1ED-43D4-B160-1BE8498411F0}" name="Financiero _x000a_(%) _x000a_H=F/D" dataDxfId="17">
      <calculatedColumnFormula>IF(H29&gt;0,H29/F29,0)</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BED5F4E-9264-469A-B54E-27319914A188}" name="Tabla134" displayName="Tabla134" ref="A28:L29" totalsRowShown="0" headerRowDxfId="16" dataDxfId="14" headerRowBorderDxfId="15" tableBorderDxfId="13" totalsRowBorderDxfId="12">
  <tableColumns count="12">
    <tableColumn id="1" xr3:uid="{3DBF79D8-7820-48E8-A640-3FF95DE660CA}" name="Producto" dataDxfId="11"/>
    <tableColumn id="2" xr3:uid="{24656F2E-0208-438A-B655-0AF00AABEB48}" name="Indicador" dataDxfId="10"/>
    <tableColumn id="3" xr3:uid="{C749E1FB-73BE-4219-863C-4440752FABB6}" name="Física_x000a_(A)" dataDxfId="9" dataCellStyle="Millares"/>
    <tableColumn id="4" xr3:uid="{5A006633-A0BC-40E6-A0F1-10449993946D}" name="Financiera_x000a_(B)" dataDxfId="8"/>
    <tableColumn id="9" xr3:uid="{113C7BDC-C86C-4BF2-955E-30FC55791F3E}" name="Física_x000a_(C)" dataDxfId="7" dataCellStyle="Millares"/>
    <tableColumn id="10" xr3:uid="{C6C24817-50B9-4FBC-9CF2-C09963EAFB4E}" name="Financiera_x000a_(D)" dataDxfId="6"/>
    <tableColumn id="5" xr3:uid="{786A5200-41D3-481B-9A19-3F77FB2229DF}" name="Física _x000a_(E)" dataDxfId="5"/>
    <tableColumn id="6" xr3:uid="{91D23E72-A360-428B-840C-BE0D90B779E3}" name="Financiera _x000a_ (F)" dataDxfId="4"/>
    <tableColumn id="7" xr3:uid="{07A140AF-526B-40E3-9D99-2CE7A4806885}" name="Física _x000a_(%)_x000a_ G=E/C" dataDxfId="3" dataCellStyle="Porcentaje">
      <calculatedColumnFormula>IF(G29&gt;0,G29/E29,0)</calculatedColumnFormula>
    </tableColumn>
    <tableColumn id="8" xr3:uid="{DF800A31-F9E2-4166-B432-22F2A910032E}" name="Financiero _x000a_(%) _x000a_H=F/D" dataDxfId="2">
      <calculatedColumnFormula>IF(H29&gt;0,H29/F29,0)</calculatedColumnFormula>
    </tableColumn>
    <tableColumn id="11" xr3:uid="{D853953D-0DF5-483D-8742-1A58754CB484}" name=" 417,518.00 " dataDxfId="1">
      <calculatedColumnFormula>+Tabla134[[#This Row],[Física 
(E)]]-Tabla134[[#Headers],[ 417,518.00 ]]</calculatedColumnFormula>
    </tableColumn>
    <tableColumn id="12" xr3:uid="{FB985FF8-7CCB-412B-8A22-53514E034BD7}" name=" 417,518.01" dataDxfId="0">
      <calculatedColumnFormula>+Tabla134[[#Headers],[ 417,518.00 ]]-Tabla134[[#This Row],[ 417,518.00 ]]</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7" dT="2025-02-21T16:46:01.79" personId="{05E5F2BB-CBE3-4364-92E8-47761D342962}" id="{66FE68AF-E6B9-4BEA-A409-CCF76314A356}" done="1">
    <text>Revisar, indicar que la ejecución financiera solo alcanza el 81.22% en el trimestre en virtud de los procesos de contratación del servicio no concluidos y ejecución de proyecto en proceso de pago.</text>
  </threadedComment>
</ThreadedComments>
</file>

<file path=xl/threadedComments/threadedComment2.xml><?xml version="1.0" encoding="utf-8"?>
<ThreadedComments xmlns="http://schemas.microsoft.com/office/spreadsheetml/2018/threadedcomments" xmlns:x="http://schemas.openxmlformats.org/spreadsheetml/2006/main">
  <threadedComment ref="G30" dT="2025-02-21T17:05:03.42" personId="{05E5F2BB-CBE3-4364-92E8-47761D342962}" id="{A70DECDC-BCE4-455B-9CEF-563C1B3973A9}" done="1">
    <text>8,096,653.72 m3 agua residual tratada</text>
  </threadedComment>
  <threadedComment ref="B35" dT="2025-02-21T17:07:33.45" personId="{05E5F2BB-CBE3-4364-92E8-47761D342962}" id="{83C48485-646E-4518-BD10-0303F1BC35C3}" done="1">
    <text>Las viviendas no pueden tener decimales</text>
  </threadedComment>
  <threadedComment ref="B36" dT="2025-02-21T17:24:02.46" personId="{05E5F2BB-CBE3-4364-92E8-47761D342962}" id="{E48C92DC-4ECE-4FF6-9CED-216A44A6D688}" done="1">
    <text xml:space="preserve">Revisar la redacción.  Debemos tener en cuenta que los recursos han fluido conforme a lo programado, el evento mas bien se refiere a la ejecución de los pagos en los proyectos conforme a lo programado y los procesos de contratación.  </text>
  </threadedComment>
  <threadedComment ref="B39" dT="2025-02-21T17:29:35.28" personId="{05E5F2BB-CBE3-4364-92E8-47761D342962}" id="{D25B682D-9CBB-43F4-829C-D95C63B868B0}">
    <text xml:space="preserve">Revisar el volumen tratado para el trimestre el cual supera los 8 millones de m3. </text>
  </threadedComment>
  <threadedComment ref="B40" dT="2025-02-21T17:33:41.30" personId="{05E5F2BB-CBE3-4364-92E8-47761D342962}" id="{FB969BBD-2A7E-4080-8F55-7E8631F7C52E}">
    <text>Revisar, porque el reporte que me haz compartido contiene la aplicación del pago de SIGEF de Guajimia que es el único proyecto con recursos externo vinculado a este producto.</text>
  </threadedComment>
</ThreadedComments>
</file>

<file path=xl/threadedComments/threadedComment3.xml><?xml version="1.0" encoding="utf-8"?>
<ThreadedComments xmlns="http://schemas.microsoft.com/office/spreadsheetml/2018/threadedcomments" xmlns:x="http://schemas.openxmlformats.org/spreadsheetml/2006/main">
  <threadedComment ref="K28" dT="2024-04-09T14:57:31.62" personId="{A995B7DC-7C80-4285-8632-5C43433DD047}" id="{CCBAB2DE-F53C-4235-9FFA-928F728A4054}">
    <text>Cierre 2023</text>
  </threadedComment>
  <threadedComment ref="B34" dT="2025-02-21T17:45:18.42" personId="{05E5F2BB-CBE3-4364-92E8-47761D342962}" id="{975FDF12-5679-4336-9406-BC4BC6A07480}" done="1">
    <text>Revisar.  El mes de septiembre hubieron 418,520 clientes  y para diciembre el valor de 419,555, entonces el incremento entre estas dos es de 1,027 nuevos clientes.</text>
  </threadedComment>
  <threadedComment ref="B35" dT="2025-02-21T17:48:47.80" personId="{05E5F2BB-CBE3-4364-92E8-47761D342962}" id="{CC6CEBED-4456-4921-B98F-260D3A610397}" done="1">
    <text>Revisar  redacción. Por otro lado, para el tema de la meta física, recomiendo apoyarse en que los datos comerciales están en proceso de revisión por la entrada de un nuevo sistema de gestión comercial.</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microsoft.com/office/2017/10/relationships/threadedComment" Target="../threadedComments/threadedComment3.xml"/><Relationship Id="rId5" Type="http://schemas.openxmlformats.org/officeDocument/2006/relationships/comments" Target="../comments3.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496E6-BC0E-40C2-8442-079186BE7FB9}">
  <sheetPr>
    <pageSetUpPr fitToPage="1"/>
  </sheetPr>
  <dimension ref="A2:O32"/>
  <sheetViews>
    <sheetView view="pageBreakPreview" topLeftCell="A19" zoomScaleNormal="100" zoomScaleSheetLayoutView="100" workbookViewId="0">
      <selection activeCell="O18" sqref="O18"/>
    </sheetView>
  </sheetViews>
  <sheetFormatPr baseColWidth="10" defaultRowHeight="15" x14ac:dyDescent="0.25"/>
  <cols>
    <col min="1" max="14" width="11.42578125" style="28"/>
    <col min="15" max="16" width="11.42578125" style="28" customWidth="1"/>
    <col min="17" max="16384" width="11.42578125" style="28"/>
  </cols>
  <sheetData>
    <row r="2" spans="1:15" ht="82.5" customHeight="1" x14ac:dyDescent="0.85">
      <c r="A2" s="100"/>
      <c r="B2" s="100"/>
      <c r="C2" s="100"/>
      <c r="D2" s="100"/>
      <c r="E2" s="100"/>
      <c r="F2" s="100"/>
      <c r="G2" s="100"/>
      <c r="H2" s="100"/>
      <c r="I2" s="100"/>
      <c r="J2" s="100"/>
      <c r="K2" s="100"/>
      <c r="L2" s="100"/>
      <c r="M2" s="100"/>
    </row>
    <row r="10" spans="1:15" ht="33.75" x14ac:dyDescent="0.5">
      <c r="A10" s="101" t="s">
        <v>69</v>
      </c>
      <c r="B10" s="101"/>
      <c r="C10" s="101"/>
      <c r="D10" s="101"/>
      <c r="E10" s="101"/>
      <c r="F10" s="101"/>
      <c r="G10" s="101"/>
      <c r="H10" s="101"/>
      <c r="I10" s="101"/>
      <c r="J10" s="101"/>
      <c r="K10" s="101"/>
      <c r="L10" s="101"/>
      <c r="M10" s="101"/>
    </row>
    <row r="11" spans="1:15" ht="63.75" customHeight="1" x14ac:dyDescent="0.45">
      <c r="A11" s="102" t="s">
        <v>110</v>
      </c>
      <c r="B11" s="102"/>
      <c r="C11" s="102"/>
      <c r="D11" s="102"/>
      <c r="E11" s="102"/>
      <c r="F11" s="102"/>
      <c r="G11" s="102"/>
      <c r="H11" s="102"/>
      <c r="I11" s="102"/>
      <c r="J11" s="102"/>
      <c r="K11" s="102"/>
      <c r="L11" s="102"/>
      <c r="M11" s="102"/>
    </row>
    <row r="12" spans="1:15" ht="22.5" x14ac:dyDescent="0.3">
      <c r="A12" s="29"/>
      <c r="B12" s="29"/>
      <c r="C12" s="29"/>
      <c r="D12" s="29"/>
      <c r="E12" s="29"/>
      <c r="F12" s="29"/>
      <c r="G12" s="29"/>
      <c r="H12" s="29"/>
      <c r="I12" s="29"/>
      <c r="J12" s="29"/>
      <c r="K12" s="29"/>
      <c r="L12" s="29"/>
      <c r="M12" s="29"/>
    </row>
    <row r="13" spans="1:15" x14ac:dyDescent="0.25">
      <c r="O13" s="30"/>
    </row>
    <row r="15" spans="1:15" ht="18.75" x14ac:dyDescent="0.3">
      <c r="O15" s="31"/>
    </row>
    <row r="23" spans="4:15" x14ac:dyDescent="0.25">
      <c r="D23" s="32"/>
      <c r="E23" s="32"/>
    </row>
    <row r="29" spans="4:15" x14ac:dyDescent="0.25">
      <c r="O29" s="32"/>
    </row>
    <row r="32" spans="4:15" x14ac:dyDescent="0.25">
      <c r="O32" s="32"/>
    </row>
  </sheetData>
  <mergeCells count="3">
    <mergeCell ref="A2:M2"/>
    <mergeCell ref="A10:M10"/>
    <mergeCell ref="A11:M11"/>
  </mergeCells>
  <pageMargins left="0.7" right="0.7" top="0.75" bottom="0.75" header="0.3" footer="0.3"/>
  <pageSetup scale="6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DF688-EC4A-43AC-9F10-76B54A4C91CB}">
  <dimension ref="A18:J18"/>
  <sheetViews>
    <sheetView view="pageBreakPreview" zoomScale="60" zoomScaleNormal="100" workbookViewId="0">
      <selection activeCell="I9" sqref="I9"/>
    </sheetView>
  </sheetViews>
  <sheetFormatPr baseColWidth="10" defaultRowHeight="15" x14ac:dyDescent="0.25"/>
  <cols>
    <col min="1" max="16384" width="11.42578125" style="32"/>
  </cols>
  <sheetData>
    <row r="18" spans="1:10" ht="278.25" customHeight="1" x14ac:dyDescent="1.95">
      <c r="A18" s="103" t="s">
        <v>70</v>
      </c>
      <c r="B18" s="103"/>
      <c r="C18" s="103"/>
      <c r="D18" s="103"/>
      <c r="E18" s="103"/>
      <c r="F18" s="103"/>
      <c r="G18" s="103"/>
      <c r="H18" s="103"/>
      <c r="I18" s="103"/>
      <c r="J18" s="103"/>
    </row>
  </sheetData>
  <mergeCells count="1">
    <mergeCell ref="A18:J18"/>
  </mergeCells>
  <pageMargins left="0.7" right="0.7" top="0.75" bottom="0.75" header="0.3" footer="0.3"/>
  <pageSetup scale="78"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sheetPr>
    <tabColor rgb="FFFF0000"/>
  </sheetPr>
  <dimension ref="A1:S743"/>
  <sheetViews>
    <sheetView view="pageBreakPreview" topLeftCell="A6" zoomScaleNormal="100" zoomScaleSheetLayoutView="100" workbookViewId="0">
      <selection activeCell="H29" sqref="H29"/>
    </sheetView>
  </sheetViews>
  <sheetFormatPr baseColWidth="10" defaultRowHeight="15" x14ac:dyDescent="0.25"/>
  <cols>
    <col min="1" max="1" width="28.7109375" style="5" customWidth="1"/>
    <col min="2" max="2" width="21.42578125" style="5" customWidth="1"/>
    <col min="3" max="6" width="12.7109375" style="5" customWidth="1"/>
    <col min="7" max="7" width="12.42578125" style="5" customWidth="1"/>
    <col min="8" max="8" width="16.7109375" style="5" customWidth="1"/>
    <col min="9" max="9" width="12.7109375" style="5" customWidth="1"/>
    <col min="10" max="10" width="20.140625" style="5" customWidth="1"/>
    <col min="11" max="11" width="19.140625" bestFit="1" customWidth="1"/>
    <col min="12" max="12" width="21.140625" customWidth="1"/>
    <col min="13" max="14" width="16.85546875" bestFit="1" customWidth="1"/>
    <col min="16" max="16" width="15.140625" bestFit="1" customWidth="1"/>
    <col min="17" max="17" width="18.85546875" bestFit="1" customWidth="1"/>
  </cols>
  <sheetData>
    <row r="1" spans="1:10" ht="21.75" customHeight="1" thickBot="1" x14ac:dyDescent="0.3">
      <c r="A1" s="17"/>
      <c r="B1" s="124" t="s">
        <v>115</v>
      </c>
      <c r="C1" s="125"/>
      <c r="D1" s="125"/>
      <c r="E1" s="125"/>
      <c r="F1" s="125"/>
      <c r="G1" s="125"/>
      <c r="H1" s="125"/>
      <c r="I1" s="125"/>
      <c r="J1" s="126"/>
    </row>
    <row r="2" spans="1:10" ht="21.75" customHeight="1" thickBot="1" x14ac:dyDescent="0.3">
      <c r="A2" s="18"/>
      <c r="B2" s="127" t="s">
        <v>0</v>
      </c>
      <c r="C2" s="128"/>
      <c r="D2" s="127" t="s">
        <v>1</v>
      </c>
      <c r="E2" s="128"/>
      <c r="F2" s="128"/>
      <c r="G2" s="128"/>
      <c r="H2" s="129"/>
      <c r="I2" s="1" t="s">
        <v>2</v>
      </c>
      <c r="J2" s="2" t="s">
        <v>3</v>
      </c>
    </row>
    <row r="3" spans="1:10" ht="21.75" thickBot="1" x14ac:dyDescent="0.3">
      <c r="A3" s="19"/>
      <c r="B3" s="130" t="s">
        <v>4</v>
      </c>
      <c r="C3" s="131"/>
      <c r="D3" s="130" t="s">
        <v>80</v>
      </c>
      <c r="E3" s="131"/>
      <c r="F3" s="131"/>
      <c r="G3" s="131"/>
      <c r="H3" s="132"/>
      <c r="I3" s="23" t="s">
        <v>78</v>
      </c>
      <c r="J3" s="24">
        <v>0</v>
      </c>
    </row>
    <row r="4" spans="1:10" ht="9.75" customHeight="1" x14ac:dyDescent="0.25">
      <c r="A4" s="133"/>
      <c r="B4" s="134"/>
      <c r="C4" s="134"/>
      <c r="D4" s="135"/>
      <c r="E4" s="135"/>
      <c r="F4" s="135"/>
      <c r="G4" s="135"/>
      <c r="H4" s="135"/>
      <c r="I4" s="134"/>
      <c r="J4" s="136"/>
    </row>
    <row r="5" spans="1:10" ht="3" customHeight="1" x14ac:dyDescent="0.25">
      <c r="A5" s="108"/>
      <c r="B5" s="109"/>
      <c r="C5" s="109"/>
      <c r="D5" s="109"/>
      <c r="E5" s="109"/>
      <c r="F5" s="109"/>
      <c r="G5" s="109"/>
      <c r="H5" s="109"/>
      <c r="I5" s="109"/>
      <c r="J5" s="110"/>
    </row>
    <row r="6" spans="1:10" ht="15.75" x14ac:dyDescent="0.25">
      <c r="A6" s="111" t="s">
        <v>84</v>
      </c>
      <c r="B6" s="112"/>
      <c r="C6" s="112"/>
      <c r="D6" s="112"/>
      <c r="E6" s="112"/>
      <c r="F6" s="112"/>
      <c r="G6" s="112"/>
      <c r="H6" s="112"/>
      <c r="I6" s="112"/>
      <c r="J6" s="113"/>
    </row>
    <row r="7" spans="1:10" ht="15.75" x14ac:dyDescent="0.25">
      <c r="A7" s="114" t="s">
        <v>5</v>
      </c>
      <c r="B7" s="115"/>
      <c r="C7" s="115"/>
      <c r="D7" s="115"/>
      <c r="E7" s="115"/>
      <c r="F7" s="115"/>
      <c r="G7" s="115"/>
      <c r="H7" s="115"/>
      <c r="I7" s="115"/>
      <c r="J7" s="116"/>
    </row>
    <row r="8" spans="1:10" x14ac:dyDescent="0.25">
      <c r="A8" s="3" t="s">
        <v>6</v>
      </c>
      <c r="B8" s="137" t="s">
        <v>48</v>
      </c>
      <c r="C8" s="138"/>
      <c r="D8" s="138"/>
      <c r="E8" s="138"/>
      <c r="F8" s="138"/>
      <c r="G8" s="138"/>
      <c r="H8" s="138"/>
      <c r="I8" s="138"/>
      <c r="J8" s="139"/>
    </row>
    <row r="9" spans="1:10" ht="15" customHeight="1" x14ac:dyDescent="0.25">
      <c r="A9" s="20" t="s">
        <v>35</v>
      </c>
      <c r="B9" s="137" t="s">
        <v>49</v>
      </c>
      <c r="C9" s="138"/>
      <c r="D9" s="138"/>
      <c r="E9" s="138"/>
      <c r="F9" s="138"/>
      <c r="G9" s="138"/>
      <c r="H9" s="138"/>
      <c r="I9" s="138"/>
      <c r="J9" s="139"/>
    </row>
    <row r="10" spans="1:10" x14ac:dyDescent="0.25">
      <c r="A10" s="20" t="s">
        <v>36</v>
      </c>
      <c r="B10" s="137" t="s">
        <v>50</v>
      </c>
      <c r="C10" s="138"/>
      <c r="D10" s="138"/>
      <c r="E10" s="138"/>
      <c r="F10" s="138"/>
      <c r="G10" s="138"/>
      <c r="H10" s="138"/>
      <c r="I10" s="138"/>
      <c r="J10" s="139"/>
    </row>
    <row r="11" spans="1:10" ht="29.25" customHeight="1" x14ac:dyDescent="0.25">
      <c r="A11" s="3" t="s">
        <v>7</v>
      </c>
      <c r="B11" s="118" t="s">
        <v>51</v>
      </c>
      <c r="C11" s="118"/>
      <c r="D11" s="118"/>
      <c r="E11" s="118"/>
      <c r="F11" s="118"/>
      <c r="G11" s="118"/>
      <c r="H11" s="118"/>
      <c r="I11" s="118"/>
      <c r="J11" s="119"/>
    </row>
    <row r="12" spans="1:10" ht="32.25" customHeight="1" x14ac:dyDescent="0.25">
      <c r="A12" s="3" t="s">
        <v>8</v>
      </c>
      <c r="B12" s="118" t="s">
        <v>52</v>
      </c>
      <c r="C12" s="118"/>
      <c r="D12" s="118"/>
      <c r="E12" s="118"/>
      <c r="F12" s="118"/>
      <c r="G12" s="118"/>
      <c r="H12" s="118"/>
      <c r="I12" s="118"/>
      <c r="J12" s="119"/>
    </row>
    <row r="13" spans="1:10" ht="15.75" x14ac:dyDescent="0.25">
      <c r="A13" s="111" t="s">
        <v>9</v>
      </c>
      <c r="B13" s="112"/>
      <c r="C13" s="112"/>
      <c r="D13" s="112"/>
      <c r="E13" s="112"/>
      <c r="F13" s="112"/>
      <c r="G13" s="112"/>
      <c r="H13" s="112"/>
      <c r="I13" s="112"/>
      <c r="J13" s="113"/>
    </row>
    <row r="14" spans="1:10" x14ac:dyDescent="0.25">
      <c r="A14" s="3" t="s">
        <v>10</v>
      </c>
      <c r="B14" s="21">
        <v>2</v>
      </c>
      <c r="C14" s="107" t="str">
        <f>IFERROR(VLOOKUP(B14,'[1]Validacion datos'!A2:B5,2,FALSE),"")</f>
        <v>DESARROLLO SOCIAL</v>
      </c>
      <c r="D14" s="107"/>
      <c r="E14" s="107"/>
      <c r="F14" s="107"/>
      <c r="G14" s="107"/>
      <c r="H14" s="107"/>
      <c r="I14" s="107"/>
      <c r="J14" s="107"/>
    </row>
    <row r="15" spans="1:10" x14ac:dyDescent="0.25">
      <c r="A15" s="3" t="s">
        <v>11</v>
      </c>
      <c r="B15" s="6">
        <v>2.5</v>
      </c>
      <c r="C15" s="107" t="str">
        <f>IFERROR(VLOOKUP(B15,'[1]Validacion datos'!A8:B26,2,FALSE),"")</f>
        <v>Vivienda digna en entornos saludables</v>
      </c>
      <c r="D15" s="107"/>
      <c r="E15" s="107"/>
      <c r="F15" s="107"/>
      <c r="G15" s="107"/>
      <c r="H15" s="107"/>
      <c r="I15" s="107"/>
      <c r="J15" s="107"/>
    </row>
    <row r="16" spans="1:10" x14ac:dyDescent="0.25">
      <c r="A16" s="3" t="s">
        <v>12</v>
      </c>
      <c r="B16" s="7" t="s">
        <v>53</v>
      </c>
      <c r="C16" s="117" t="str">
        <f>IFERROR(VLOOKUP(B16,'[1]Validacion datos'!D8:E64,2,FALSE),"")</f>
        <v>Garantizar el acceso universal a servicios de agua potable y saneamiento, provistos con calidad y eficiencia</v>
      </c>
      <c r="D16" s="117"/>
      <c r="E16" s="117"/>
      <c r="F16" s="117"/>
      <c r="G16" s="117"/>
      <c r="H16" s="117"/>
      <c r="I16" s="117"/>
      <c r="J16" s="117"/>
    </row>
    <row r="17" spans="1:17" ht="15.75" x14ac:dyDescent="0.25">
      <c r="A17" s="111" t="s">
        <v>13</v>
      </c>
      <c r="B17" s="112"/>
      <c r="C17" s="112"/>
      <c r="D17" s="112"/>
      <c r="E17" s="112"/>
      <c r="F17" s="112"/>
      <c r="G17" s="112"/>
      <c r="H17" s="112"/>
      <c r="I17" s="112"/>
      <c r="J17" s="113"/>
    </row>
    <row r="18" spans="1:17" x14ac:dyDescent="0.25">
      <c r="A18" s="3" t="s">
        <v>14</v>
      </c>
      <c r="B18" s="118" t="s">
        <v>54</v>
      </c>
      <c r="C18" s="118"/>
      <c r="D18" s="118"/>
      <c r="E18" s="118"/>
      <c r="F18" s="118"/>
      <c r="G18" s="118"/>
      <c r="H18" s="118"/>
      <c r="I18" s="118"/>
      <c r="J18" s="119"/>
    </row>
    <row r="19" spans="1:17" ht="141" customHeight="1" x14ac:dyDescent="0.25">
      <c r="A19" s="8" t="s">
        <v>15</v>
      </c>
      <c r="B19" s="118" t="s">
        <v>97</v>
      </c>
      <c r="C19" s="118"/>
      <c r="D19" s="118"/>
      <c r="E19" s="118"/>
      <c r="F19" s="118"/>
      <c r="G19" s="118"/>
      <c r="H19" s="118"/>
      <c r="I19" s="118"/>
      <c r="J19" s="119"/>
    </row>
    <row r="20" spans="1:17" ht="14.25" customHeight="1" x14ac:dyDescent="0.25">
      <c r="A20" s="8" t="s">
        <v>16</v>
      </c>
      <c r="B20" s="120" t="s">
        <v>94</v>
      </c>
      <c r="C20" s="120"/>
      <c r="D20" s="120"/>
      <c r="E20" s="120"/>
      <c r="F20" s="120"/>
      <c r="G20" s="120"/>
      <c r="H20" s="120"/>
      <c r="I20" s="120"/>
      <c r="J20" s="121"/>
    </row>
    <row r="21" spans="1:17" x14ac:dyDescent="0.25">
      <c r="A21" s="8" t="s">
        <v>37</v>
      </c>
      <c r="B21" s="118" t="s">
        <v>67</v>
      </c>
      <c r="C21" s="118"/>
      <c r="D21" s="118"/>
      <c r="E21" s="118"/>
      <c r="F21" s="118"/>
      <c r="G21" s="118"/>
      <c r="H21" s="118"/>
      <c r="I21" s="118"/>
      <c r="J21" s="119"/>
      <c r="K21" s="74"/>
      <c r="N21" s="92">
        <v>283215559.42000002</v>
      </c>
      <c r="O21" s="93"/>
      <c r="P21" s="93"/>
      <c r="Q21" s="93"/>
    </row>
    <row r="22" spans="1:17" ht="15.75" x14ac:dyDescent="0.25">
      <c r="A22" s="111" t="s">
        <v>17</v>
      </c>
      <c r="B22" s="112"/>
      <c r="C22" s="112"/>
      <c r="D22" s="112"/>
      <c r="E22" s="112"/>
      <c r="F22" s="112"/>
      <c r="G22" s="112"/>
      <c r="H22" s="112"/>
      <c r="I22" s="112"/>
      <c r="J22" s="113"/>
      <c r="N22" s="92">
        <v>791143333.5</v>
      </c>
      <c r="O22" s="93"/>
      <c r="P22" s="93"/>
      <c r="Q22" s="93"/>
    </row>
    <row r="23" spans="1:17" ht="15.75" x14ac:dyDescent="0.25">
      <c r="A23" s="114" t="s">
        <v>18</v>
      </c>
      <c r="B23" s="115"/>
      <c r="C23" s="115"/>
      <c r="D23" s="115"/>
      <c r="E23" s="115"/>
      <c r="F23" s="115"/>
      <c r="G23" s="115"/>
      <c r="H23" s="115"/>
      <c r="I23" s="115"/>
      <c r="J23" s="116"/>
      <c r="N23" s="92">
        <v>1218234178.9000001</v>
      </c>
      <c r="O23" s="93"/>
      <c r="P23" s="93"/>
      <c r="Q23" s="93"/>
    </row>
    <row r="24" spans="1:17" ht="15" customHeight="1" x14ac:dyDescent="0.25">
      <c r="A24" s="122" t="s">
        <v>19</v>
      </c>
      <c r="B24" s="123"/>
      <c r="C24" s="155" t="s">
        <v>20</v>
      </c>
      <c r="D24" s="157"/>
      <c r="E24" s="157"/>
      <c r="F24" s="157" t="s">
        <v>21</v>
      </c>
      <c r="G24" s="157"/>
      <c r="H24" s="123"/>
      <c r="I24" s="155" t="s">
        <v>22</v>
      </c>
      <c r="J24" s="156"/>
      <c r="K24" s="34">
        <v>1713782114.1099999</v>
      </c>
      <c r="L24" s="99">
        <f>+F25-'[2]Programa 11'!$F$25</f>
        <v>0</v>
      </c>
      <c r="N24" s="92">
        <v>2007141854.03</v>
      </c>
      <c r="O24" s="93"/>
      <c r="P24" s="93"/>
      <c r="Q24" s="93"/>
    </row>
    <row r="25" spans="1:17" x14ac:dyDescent="0.25">
      <c r="A25" s="142">
        <v>4509276813</v>
      </c>
      <c r="B25" s="143"/>
      <c r="C25" s="149">
        <f>+D29</f>
        <v>6435351259.75</v>
      </c>
      <c r="D25" s="150"/>
      <c r="E25" s="151"/>
      <c r="F25" s="152">
        <v>3427762985.6500001</v>
      </c>
      <c r="G25" s="153"/>
      <c r="H25" s="154"/>
      <c r="I25" s="144">
        <f>IF(F25&gt;0,F25/C25,0)</f>
        <v>0.53264582573588404</v>
      </c>
      <c r="J25" s="145"/>
      <c r="K25" s="48"/>
      <c r="L25" s="34"/>
      <c r="N25" s="92">
        <f>SUM(N21:N24)</f>
        <v>4299734925.8500004</v>
      </c>
      <c r="O25" s="93" t="s">
        <v>121</v>
      </c>
      <c r="P25" s="93"/>
      <c r="Q25" s="93"/>
    </row>
    <row r="26" spans="1:17" ht="15.75" x14ac:dyDescent="0.25">
      <c r="A26" s="114" t="s">
        <v>23</v>
      </c>
      <c r="B26" s="115"/>
      <c r="C26" s="115"/>
      <c r="D26" s="115"/>
      <c r="E26" s="115"/>
      <c r="F26" s="115"/>
      <c r="G26" s="115"/>
      <c r="H26" s="115"/>
      <c r="I26" s="115"/>
      <c r="J26" s="116"/>
      <c r="L26" s="34"/>
      <c r="N26" s="94"/>
      <c r="O26" s="93"/>
      <c r="P26" s="93"/>
      <c r="Q26" s="93"/>
    </row>
    <row r="27" spans="1:17" ht="15" customHeight="1" x14ac:dyDescent="0.25">
      <c r="A27" s="4"/>
      <c r="B27"/>
      <c r="C27" s="146" t="s">
        <v>47</v>
      </c>
      <c r="D27" s="147"/>
      <c r="E27" s="146" t="s">
        <v>111</v>
      </c>
      <c r="F27" s="147"/>
      <c r="G27" s="146" t="s">
        <v>112</v>
      </c>
      <c r="H27" s="147"/>
      <c r="I27" s="146" t="s">
        <v>24</v>
      </c>
      <c r="J27" s="148"/>
      <c r="K27" s="78">
        <f>+C25-F25</f>
        <v>3007588274.0999999</v>
      </c>
      <c r="N27" s="93"/>
      <c r="O27" s="93"/>
      <c r="P27" s="93"/>
      <c r="Q27" s="93"/>
    </row>
    <row r="28" spans="1:17" ht="38.25" x14ac:dyDescent="0.25">
      <c r="A28" s="9" t="s">
        <v>25</v>
      </c>
      <c r="B28" s="10" t="s">
        <v>26</v>
      </c>
      <c r="C28" s="10" t="s">
        <v>38</v>
      </c>
      <c r="D28" s="10" t="s">
        <v>39</v>
      </c>
      <c r="E28" s="10" t="s">
        <v>41</v>
      </c>
      <c r="F28" s="10" t="s">
        <v>42</v>
      </c>
      <c r="G28" s="10" t="s">
        <v>43</v>
      </c>
      <c r="H28" s="10" t="s">
        <v>44</v>
      </c>
      <c r="I28" s="10" t="s">
        <v>45</v>
      </c>
      <c r="J28" s="11" t="s">
        <v>46</v>
      </c>
      <c r="K28" s="10" t="s">
        <v>105</v>
      </c>
      <c r="L28" s="64" t="s">
        <v>122</v>
      </c>
      <c r="N28" s="95">
        <v>1093134357.6700001</v>
      </c>
      <c r="O28" s="93" t="s">
        <v>116</v>
      </c>
      <c r="P28" s="93"/>
      <c r="Q28" s="93"/>
    </row>
    <row r="29" spans="1:17" ht="48" x14ac:dyDescent="0.25">
      <c r="A29" s="25" t="s">
        <v>83</v>
      </c>
      <c r="B29" s="26" t="s">
        <v>82</v>
      </c>
      <c r="C29" s="39">
        <v>608014080</v>
      </c>
      <c r="D29" s="13">
        <v>6435351259.75</v>
      </c>
      <c r="E29" s="13">
        <v>152003520</v>
      </c>
      <c r="F29" s="13">
        <v>2125330406.1199999</v>
      </c>
      <c r="G29" s="62">
        <v>153835110</v>
      </c>
      <c r="H29" s="13">
        <v>1726260501.78</v>
      </c>
      <c r="I29" s="45">
        <f>IF(G29&gt;0,G29/E29,0)</f>
        <v>1.0120496551658804</v>
      </c>
      <c r="J29" s="36">
        <f>IF(H29&gt;0,H29/F29,0)</f>
        <v>0.81223159317212168</v>
      </c>
      <c r="K29" s="60">
        <f>+Tabla1[[#This Row],[Física 
(E)]]*4</f>
        <v>615340440</v>
      </c>
      <c r="L29" s="54"/>
      <c r="N29" s="95">
        <f>+'[3]3ER TRIMESTRE DEVENGADO'!$P$327</f>
        <v>608368126.20000005</v>
      </c>
      <c r="O29" s="93" t="s">
        <v>117</v>
      </c>
      <c r="P29" s="93"/>
      <c r="Q29" s="95"/>
    </row>
    <row r="30" spans="1:17" ht="24" customHeight="1" x14ac:dyDescent="0.25">
      <c r="A30" s="43"/>
      <c r="B30" s="27" t="s">
        <v>81</v>
      </c>
      <c r="C30" s="44"/>
      <c r="D30" s="42">
        <f t="shared" ref="D30" si="0">+C26</f>
        <v>0</v>
      </c>
      <c r="E30" s="44">
        <v>80000000</v>
      </c>
      <c r="F30" s="42">
        <f>+Tabla1[[#This Row],[Financiera
(B)]]/4</f>
        <v>0</v>
      </c>
      <c r="G30" s="44">
        <v>89162638</v>
      </c>
      <c r="H30" s="42"/>
      <c r="I30" s="45">
        <f>IF(G30&gt;0,G30/E30,0)</f>
        <v>1.1145329749999999</v>
      </c>
      <c r="J30" s="46">
        <f t="shared" ref="I30:J31" si="1">IF(H30&gt;0,H30/F30,0)</f>
        <v>0</v>
      </c>
      <c r="K30" s="65">
        <f>+Tabla1[[#This Row],[Física 
(E)]]*4</f>
        <v>356650552</v>
      </c>
      <c r="L30" s="54"/>
      <c r="N30" s="95">
        <v>1726260501.78</v>
      </c>
      <c r="O30" s="93" t="s">
        <v>118</v>
      </c>
      <c r="P30" s="93"/>
      <c r="Q30" s="93"/>
    </row>
    <row r="31" spans="1:17" ht="37.5" customHeight="1" x14ac:dyDescent="0.25">
      <c r="A31" s="43"/>
      <c r="B31" s="27" t="s">
        <v>79</v>
      </c>
      <c r="C31" s="44"/>
      <c r="D31" s="42">
        <v>0</v>
      </c>
      <c r="E31" s="42">
        <v>1250000</v>
      </c>
      <c r="F31" s="42">
        <f>+Tabla1[[#This Row],[Financiera
(B)]]/4</f>
        <v>0</v>
      </c>
      <c r="G31" s="42">
        <v>1243492</v>
      </c>
      <c r="H31" s="42"/>
      <c r="I31" s="45">
        <f t="shared" si="1"/>
        <v>0.99479359999999994</v>
      </c>
      <c r="J31" s="46">
        <f t="shared" si="1"/>
        <v>0</v>
      </c>
      <c r="K31" s="65">
        <f>+Tabla1[[#This Row],[Física 
(E)]]*4</f>
        <v>4973968</v>
      </c>
      <c r="L31" s="63"/>
      <c r="M31" s="52"/>
      <c r="N31" s="96">
        <f>SUM(N28:N30)</f>
        <v>3427762985.6500001</v>
      </c>
      <c r="O31" s="93" t="s">
        <v>131</v>
      </c>
      <c r="P31" s="93"/>
      <c r="Q31" s="93"/>
    </row>
    <row r="32" spans="1:17" ht="15.75" x14ac:dyDescent="0.25">
      <c r="A32" s="111" t="s">
        <v>27</v>
      </c>
      <c r="B32" s="112"/>
      <c r="C32" s="112"/>
      <c r="D32" s="112"/>
      <c r="E32" s="112"/>
      <c r="F32" s="112"/>
      <c r="G32" s="112"/>
      <c r="H32" s="112"/>
      <c r="I32" s="112"/>
      <c r="J32" s="113"/>
      <c r="L32" s="38"/>
      <c r="M32" s="47"/>
      <c r="N32" s="93"/>
      <c r="O32" s="93"/>
      <c r="P32" s="93"/>
      <c r="Q32" s="93"/>
    </row>
    <row r="33" spans="1:19" ht="15.75" x14ac:dyDescent="0.25">
      <c r="A33" s="114" t="s">
        <v>28</v>
      </c>
      <c r="B33" s="115"/>
      <c r="C33" s="115"/>
      <c r="D33" s="115"/>
      <c r="E33" s="115"/>
      <c r="F33" s="115"/>
      <c r="G33" s="115"/>
      <c r="H33" s="115"/>
      <c r="I33" s="115"/>
      <c r="J33" s="116"/>
      <c r="L33" s="34"/>
      <c r="M33" s="48"/>
    </row>
    <row r="34" spans="1:19" ht="26.25" customHeight="1" x14ac:dyDescent="0.25">
      <c r="A34" s="16" t="s">
        <v>29</v>
      </c>
      <c r="B34" s="120" t="s">
        <v>88</v>
      </c>
      <c r="C34" s="120"/>
      <c r="D34" s="120"/>
      <c r="E34" s="120"/>
      <c r="F34" s="120"/>
      <c r="G34" s="120"/>
      <c r="H34" s="120"/>
      <c r="I34" s="120"/>
      <c r="J34" s="121"/>
      <c r="L34" s="47">
        <f>+F25-N31</f>
        <v>0</v>
      </c>
      <c r="P34" s="34"/>
      <c r="Q34" s="51"/>
    </row>
    <row r="35" spans="1:19" ht="27.75" customHeight="1" x14ac:dyDescent="0.25">
      <c r="A35" s="16" t="s">
        <v>30</v>
      </c>
      <c r="B35" s="118" t="s">
        <v>58</v>
      </c>
      <c r="C35" s="118"/>
      <c r="D35" s="118"/>
      <c r="E35" s="118"/>
      <c r="F35" s="118"/>
      <c r="G35" s="118"/>
      <c r="H35" s="118"/>
      <c r="I35" s="118"/>
      <c r="J35" s="119"/>
      <c r="P35" s="34"/>
      <c r="Q35" s="51"/>
    </row>
    <row r="36" spans="1:19" ht="67.5" customHeight="1" x14ac:dyDescent="0.25">
      <c r="A36" s="16" t="s">
        <v>31</v>
      </c>
      <c r="B36" s="140" t="s">
        <v>123</v>
      </c>
      <c r="C36" s="140"/>
      <c r="D36" s="140"/>
      <c r="E36" s="140"/>
      <c r="F36" s="140"/>
      <c r="G36" s="140"/>
      <c r="H36" s="140"/>
      <c r="I36" s="140"/>
      <c r="J36" s="141"/>
      <c r="K36" s="34">
        <f>+G29/437</f>
        <v>352025.4233409611</v>
      </c>
    </row>
    <row r="37" spans="1:19" ht="45.75" customHeight="1" x14ac:dyDescent="0.25">
      <c r="A37" s="16" t="s">
        <v>32</v>
      </c>
      <c r="B37" s="120" t="s">
        <v>124</v>
      </c>
      <c r="C37" s="120"/>
      <c r="D37" s="120"/>
      <c r="E37" s="120"/>
      <c r="F37" s="120"/>
      <c r="G37" s="120"/>
      <c r="H37" s="120"/>
      <c r="I37" s="120"/>
      <c r="J37" s="121"/>
      <c r="N37" s="158"/>
      <c r="O37" s="158"/>
      <c r="P37" s="158"/>
      <c r="Q37" s="158"/>
      <c r="R37" s="158"/>
      <c r="S37" s="158"/>
    </row>
    <row r="38" spans="1:19" ht="15.75" x14ac:dyDescent="0.25">
      <c r="A38" s="111" t="s">
        <v>33</v>
      </c>
      <c r="B38" s="112"/>
      <c r="C38" s="112"/>
      <c r="D38" s="112"/>
      <c r="E38" s="112"/>
      <c r="F38" s="112"/>
      <c r="G38" s="112"/>
      <c r="H38" s="112"/>
      <c r="I38" s="112"/>
      <c r="J38" s="113"/>
      <c r="N38" s="158"/>
      <c r="O38" s="158"/>
      <c r="P38" s="158"/>
      <c r="Q38" s="158"/>
      <c r="R38" s="158"/>
      <c r="S38" s="158"/>
    </row>
    <row r="39" spans="1:19" ht="15.75" x14ac:dyDescent="0.25">
      <c r="A39" s="159" t="s">
        <v>34</v>
      </c>
      <c r="B39" s="160"/>
      <c r="C39" s="160"/>
      <c r="D39" s="160"/>
      <c r="E39" s="160"/>
      <c r="F39" s="160"/>
      <c r="G39" s="160"/>
      <c r="H39" s="160"/>
      <c r="I39" s="160"/>
      <c r="J39" s="161"/>
      <c r="N39" s="53"/>
    </row>
    <row r="40" spans="1:19" ht="32.25" customHeight="1" x14ac:dyDescent="0.25">
      <c r="A40" s="162" t="s">
        <v>95</v>
      </c>
      <c r="B40" s="163"/>
      <c r="C40" s="163"/>
      <c r="D40" s="163"/>
      <c r="E40" s="163"/>
      <c r="F40" s="163"/>
      <c r="G40" s="163"/>
      <c r="H40" s="163"/>
      <c r="I40" s="163"/>
      <c r="J40" s="164"/>
    </row>
    <row r="41" spans="1:19" ht="6" customHeight="1" x14ac:dyDescent="0.25">
      <c r="A41" s="22"/>
      <c r="B41" s="22"/>
      <c r="C41" s="22"/>
      <c r="D41" s="22"/>
      <c r="E41" s="22"/>
      <c r="F41" s="22"/>
      <c r="G41" s="22"/>
      <c r="H41" s="22"/>
      <c r="I41" s="22"/>
      <c r="J41" s="22"/>
    </row>
    <row r="42" spans="1:19" ht="14.25" customHeight="1" x14ac:dyDescent="0.25">
      <c r="A42" s="165" t="s">
        <v>40</v>
      </c>
      <c r="B42" s="165"/>
      <c r="C42" s="165"/>
      <c r="D42" s="165"/>
      <c r="E42" s="165"/>
      <c r="F42" s="165"/>
      <c r="G42" s="165"/>
      <c r="H42" s="165"/>
      <c r="I42" s="165"/>
      <c r="J42" s="165"/>
      <c r="L42" s="34"/>
    </row>
    <row r="43" spans="1:19" x14ac:dyDescent="0.25">
      <c r="A43" s="49" t="s">
        <v>89</v>
      </c>
      <c r="B43" s="50">
        <f>+A25</f>
        <v>4509276813</v>
      </c>
      <c r="L43" s="34">
        <v>283215559.42000002</v>
      </c>
    </row>
    <row r="44" spans="1:19" x14ac:dyDescent="0.25">
      <c r="A44" s="49" t="s">
        <v>90</v>
      </c>
      <c r="B44" s="50">
        <f>+C25</f>
        <v>6435351259.75</v>
      </c>
      <c r="G44" s="104"/>
      <c r="H44" s="104"/>
      <c r="I44" s="104"/>
      <c r="J44" s="104"/>
      <c r="L44" s="34">
        <v>791143333.5</v>
      </c>
    </row>
    <row r="45" spans="1:19" x14ac:dyDescent="0.25">
      <c r="A45" s="49" t="s">
        <v>91</v>
      </c>
      <c r="B45" s="50">
        <f>+F25</f>
        <v>3427762985.6500001</v>
      </c>
      <c r="G45" s="105"/>
      <c r="H45" s="105"/>
      <c r="I45" s="105"/>
      <c r="J45" s="105"/>
      <c r="L45" s="34">
        <v>1218234178.9000001</v>
      </c>
      <c r="M45" s="47">
        <f>+L45-'[3]3ER TRIMESTRE DEVENGADO'!$P$327</f>
        <v>609866052.70000005</v>
      </c>
    </row>
    <row r="46" spans="1:19" ht="12" hidden="1" customHeight="1" x14ac:dyDescent="0.25">
      <c r="A46" s="67"/>
      <c r="B46" s="67"/>
      <c r="C46" s="67"/>
      <c r="D46" s="67"/>
      <c r="G46" s="105"/>
      <c r="H46" s="105"/>
      <c r="I46" s="105"/>
      <c r="J46" s="105"/>
      <c r="L46" s="34"/>
    </row>
    <row r="47" spans="1:19" ht="12.75" customHeight="1" x14ac:dyDescent="0.25">
      <c r="A47" s="104"/>
      <c r="B47" s="104"/>
      <c r="C47" s="104"/>
      <c r="D47" s="104"/>
      <c r="L47" s="34">
        <v>2007141854.03</v>
      </c>
    </row>
    <row r="48" spans="1:19" ht="15" customHeight="1" x14ac:dyDescent="0.25">
      <c r="A48" s="58"/>
      <c r="B48" s="58"/>
      <c r="C48" s="58"/>
      <c r="D48" s="58"/>
      <c r="G48" s="57"/>
      <c r="H48" s="57"/>
      <c r="I48" s="57"/>
      <c r="J48" s="57"/>
      <c r="L48" s="34">
        <f>SUM(L43:L47)</f>
        <v>4299734925.8500004</v>
      </c>
    </row>
    <row r="49" spans="1:10" x14ac:dyDescent="0.25">
      <c r="A49" s="57" t="s">
        <v>99</v>
      </c>
      <c r="B49" s="58"/>
      <c r="C49" s="105" t="s">
        <v>100</v>
      </c>
      <c r="D49" s="105"/>
      <c r="E49" s="105"/>
      <c r="H49" s="105" t="s">
        <v>101</v>
      </c>
      <c r="I49" s="105"/>
      <c r="J49" s="105"/>
    </row>
    <row r="51" spans="1:10" ht="15.75" thickBot="1" x14ac:dyDescent="0.3">
      <c r="A51" s="56"/>
      <c r="B51" s="59"/>
      <c r="C51" s="106"/>
      <c r="D51" s="106"/>
      <c r="E51" s="106"/>
      <c r="H51" s="106"/>
      <c r="I51" s="106"/>
      <c r="J51" s="106"/>
    </row>
    <row r="52" spans="1:10" x14ac:dyDescent="0.25">
      <c r="A52" s="59" t="s">
        <v>98</v>
      </c>
      <c r="C52" s="104" t="s">
        <v>102</v>
      </c>
      <c r="D52" s="104"/>
      <c r="E52" s="104"/>
      <c r="H52" s="104" t="s">
        <v>92</v>
      </c>
      <c r="I52" s="104"/>
      <c r="J52" s="104"/>
    </row>
    <row r="53" spans="1:10" x14ac:dyDescent="0.25">
      <c r="A53" s="59" t="s">
        <v>103</v>
      </c>
      <c r="C53" s="104" t="s">
        <v>104</v>
      </c>
      <c r="D53" s="104"/>
      <c r="E53" s="104"/>
      <c r="H53" s="104" t="s">
        <v>93</v>
      </c>
      <c r="I53" s="104"/>
      <c r="J53" s="104"/>
    </row>
    <row r="573" spans="5:5" x14ac:dyDescent="0.25">
      <c r="E573" s="5">
        <f>+E561+E542+E503+E441+E404</f>
        <v>0</v>
      </c>
    </row>
    <row r="743" spans="7:7" x14ac:dyDescent="0.25">
      <c r="G743" s="5">
        <f>+G714+G696+G676+G673+G667+G647+G639+G636+G633+G630+G624+G612+G606+G599+G596+G575</f>
        <v>0</v>
      </c>
    </row>
  </sheetData>
  <mergeCells count="61">
    <mergeCell ref="N37:S38"/>
    <mergeCell ref="A38:J38"/>
    <mergeCell ref="A39:J39"/>
    <mergeCell ref="A40:J40"/>
    <mergeCell ref="A42:J42"/>
    <mergeCell ref="B21:J21"/>
    <mergeCell ref="A32:J32"/>
    <mergeCell ref="A33:J33"/>
    <mergeCell ref="I24:J24"/>
    <mergeCell ref="C24:E24"/>
    <mergeCell ref="F24:H24"/>
    <mergeCell ref="B34:J34"/>
    <mergeCell ref="B35:J35"/>
    <mergeCell ref="B36:J36"/>
    <mergeCell ref="B37:J37"/>
    <mergeCell ref="A25:B25"/>
    <mergeCell ref="I25:J25"/>
    <mergeCell ref="A26:J26"/>
    <mergeCell ref="C27:D27"/>
    <mergeCell ref="G27:H27"/>
    <mergeCell ref="I27:J27"/>
    <mergeCell ref="C25:E25"/>
    <mergeCell ref="F25:H25"/>
    <mergeCell ref="E27:F27"/>
    <mergeCell ref="A4:J4"/>
    <mergeCell ref="B8:J8"/>
    <mergeCell ref="B11:J11"/>
    <mergeCell ref="B12:J12"/>
    <mergeCell ref="A13:J13"/>
    <mergeCell ref="B9:J9"/>
    <mergeCell ref="B10:J10"/>
    <mergeCell ref="B1:J1"/>
    <mergeCell ref="B2:C2"/>
    <mergeCell ref="D2:H2"/>
    <mergeCell ref="B3:C3"/>
    <mergeCell ref="D3:H3"/>
    <mergeCell ref="G44:J44"/>
    <mergeCell ref="G45:J45"/>
    <mergeCell ref="G46:J46"/>
    <mergeCell ref="C15:J15"/>
    <mergeCell ref="A5:J5"/>
    <mergeCell ref="A6:J6"/>
    <mergeCell ref="A7:J7"/>
    <mergeCell ref="C14:J14"/>
    <mergeCell ref="C16:J16"/>
    <mergeCell ref="A17:J17"/>
    <mergeCell ref="B18:J18"/>
    <mergeCell ref="B19:J19"/>
    <mergeCell ref="B20:J20"/>
    <mergeCell ref="A22:J22"/>
    <mergeCell ref="A23:J23"/>
    <mergeCell ref="A24:B24"/>
    <mergeCell ref="A47:D47"/>
    <mergeCell ref="C53:E53"/>
    <mergeCell ref="H49:J49"/>
    <mergeCell ref="H52:J52"/>
    <mergeCell ref="H53:J53"/>
    <mergeCell ref="C49:E49"/>
    <mergeCell ref="C51:E51"/>
    <mergeCell ref="C52:E52"/>
    <mergeCell ref="H51:J51"/>
  </mergeCells>
  <phoneticPr fontId="23" type="noConversion"/>
  <dataValidations count="16">
    <dataValidation allowBlank="1" showInputMessage="1" showErrorMessage="1" prompt="Monto ejecutado en el trimestre" sqref="H28:H31" xr:uid="{90E46E24-8E3F-4224-9F5D-F387CD76556E}"/>
    <dataValidation allowBlank="1" showInputMessage="1" showErrorMessage="1" prompt="Meta alcanzada en el trimestre" sqref="G28:G31" xr:uid="{078E0B3D-C3D5-4323-9A6F-7DD5AA0A91C9}"/>
    <dataValidation allowBlank="1" showInputMessage="1" showErrorMessage="1" prompt="Monto presupuestado para el producto" sqref="B43:B44 F28 D28 D29:F31" xr:uid="{247AEBBA-5BB4-404D-982B-514E41C68A75}"/>
    <dataValidation allowBlank="1" showInputMessage="1" showErrorMessage="1" prompt="Meta anual del indicador" sqref="E28 C28:C31" xr:uid="{F1CB8B99-164D-4F51-9E69-AECE57493A93}"/>
    <dataValidation allowBlank="1" showInputMessage="1" showErrorMessage="1" prompt="Nombre del indicador" sqref="B28:B31" xr:uid="{3FF3C7F1-052B-4689-97E1-0EEC782A6AE3}"/>
    <dataValidation allowBlank="1" showInputMessage="1" showErrorMessage="1" prompt="Nombre de cada producto" sqref="A28:A31" xr:uid="{2947E0C5-61A1-48DD-8DCD-04F9232477FC}"/>
    <dataValidation allowBlank="1" showInputMessage="1" showErrorMessage="1" prompt="¿En qué consiste el programa?" sqref="B19:J19" xr:uid="{7B348B4E-166A-4B3B-A4F8-39B34D20E902}"/>
    <dataValidation allowBlank="1" showInputMessage="1" showErrorMessage="1" prompt="Presupuesto del programa" sqref="A25:C25 F25" xr:uid="{2C90DB71-EB15-47FB-969B-D3C6779E55E0}"/>
    <dataValidation allowBlank="1" showInputMessage="1" showErrorMessage="1" prompt="Oportunidades de mejora identificadas" sqref="A40:J41" xr:uid="{DA848EFB-3FC8-4206-B557-B09F4E34DBE3}"/>
    <dataValidation allowBlank="1" showInputMessage="1" showErrorMessage="1" prompt="De existir desvío, explicar razones." sqref="B37:J37" xr:uid="{64E24E06-9F86-4AD0-9689-20886DD2F038}"/>
    <dataValidation allowBlank="1" showInputMessage="1" showErrorMessage="1" prompt="1. Describir lo plasmado en el presupuesto_x000a_2. Describir lo alcanzado en términos financieros y de producción " sqref="B36:J36" xr:uid="{7396D714-32DD-4A30-88B8-8940881D054D}"/>
    <dataValidation allowBlank="1" showInputMessage="1" showErrorMessage="1" prompt="¿En qué consiste el producto? su objetivo" sqref="B35:J35" xr:uid="{C5CE3DEC-0EC8-49F9-8F89-90A444E4EB2F}"/>
    <dataValidation allowBlank="1" showInputMessage="1" showErrorMessage="1" prompt="Nombre del producto" sqref="B34:J34" xr:uid="{57A174E9-6613-4681-B27E-70CFF7E4AC6E}"/>
    <dataValidation allowBlank="1" showInputMessage="1" showErrorMessage="1" prompt="¿A quién va dirigido el programa?, ¿qué característica tiene esta población que requiere ser beneficiada?" sqref="B20:J20" xr:uid="{573B413E-660D-49D1-ABB3-34C92F418B8A}"/>
    <dataValidation allowBlank="1" showInputMessage="1" prompt="Nombre del capítulo" sqref="B8:J10" xr:uid="{7B510400-5492-4460-9A17-6F9C9401B683}"/>
    <dataValidation allowBlank="1" sqref="A8" xr:uid="{4E4D531B-D39C-42CD-8509-9C2E6575184D}"/>
  </dataValidations>
  <pageMargins left="0.44" right="0.23622047244094491" top="0.74803149606299213" bottom="0.74803149606299213" header="0.31496062992125984" footer="0.31496062992125984"/>
  <pageSetup scale="61" fitToHeight="0" orientation="portrait" r:id="rId1"/>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54408-29A4-420F-8FF9-4952DAB19FD7}">
  <dimension ref="A18:J18"/>
  <sheetViews>
    <sheetView view="pageBreakPreview" zoomScale="60" zoomScaleNormal="100" workbookViewId="0">
      <selection activeCell="R40" sqref="R40"/>
    </sheetView>
  </sheetViews>
  <sheetFormatPr baseColWidth="10" defaultRowHeight="15" x14ac:dyDescent="0.25"/>
  <cols>
    <col min="1" max="16384" width="11.42578125" style="32"/>
  </cols>
  <sheetData>
    <row r="18" spans="1:10" ht="278.25" customHeight="1" x14ac:dyDescent="1.95">
      <c r="A18" s="103" t="s">
        <v>71</v>
      </c>
      <c r="B18" s="103"/>
      <c r="C18" s="103"/>
      <c r="D18" s="103"/>
      <c r="E18" s="103"/>
      <c r="F18" s="103"/>
      <c r="G18" s="103"/>
      <c r="H18" s="103"/>
      <c r="I18" s="103"/>
      <c r="J18" s="103"/>
    </row>
  </sheetData>
  <mergeCells count="1">
    <mergeCell ref="A18:J18"/>
  </mergeCells>
  <pageMargins left="0.7" right="0.7" top="0.75" bottom="0.75" header="0.3" footer="0.3"/>
  <pageSetup scale="78"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14E29-1E5D-437F-BB28-5C0A407744D8}">
  <sheetPr>
    <tabColor rgb="FFFF0000"/>
  </sheetPr>
  <dimension ref="A1:R743"/>
  <sheetViews>
    <sheetView view="pageBreakPreview" topLeftCell="A5" zoomScaleNormal="100" zoomScaleSheetLayoutView="100" workbookViewId="0">
      <selection activeCell="B40" sqref="B40:J40"/>
    </sheetView>
  </sheetViews>
  <sheetFormatPr baseColWidth="10" defaultRowHeight="15" x14ac:dyDescent="0.25"/>
  <cols>
    <col min="1" max="1" width="36" style="5" customWidth="1"/>
    <col min="2" max="2" width="14.5703125" style="5" customWidth="1"/>
    <col min="3" max="3" width="15" style="5" customWidth="1"/>
    <col min="4" max="4" width="16.7109375" style="5" customWidth="1"/>
    <col min="5" max="5" width="12.7109375" style="5" customWidth="1"/>
    <col min="6" max="6" width="13.85546875" style="5" bestFit="1" customWidth="1"/>
    <col min="7" max="7" width="14.28515625" style="5" customWidth="1"/>
    <col min="8" max="9" width="12.7109375" style="5" customWidth="1"/>
    <col min="10" max="10" width="22" style="5" customWidth="1"/>
    <col min="11" max="11" width="27.5703125" hidden="1" customWidth="1"/>
    <col min="12" max="12" width="16.85546875" bestFit="1" customWidth="1"/>
    <col min="13" max="15" width="19.140625" bestFit="1" customWidth="1"/>
    <col min="16" max="16" width="17.28515625" bestFit="1" customWidth="1"/>
    <col min="17" max="17" width="14.140625" bestFit="1" customWidth="1"/>
    <col min="18" max="18" width="19.140625" bestFit="1" customWidth="1"/>
  </cols>
  <sheetData>
    <row r="1" spans="1:10" ht="21.75" customHeight="1" thickBot="1" x14ac:dyDescent="0.3">
      <c r="A1" s="17"/>
      <c r="B1" s="124" t="s">
        <v>115</v>
      </c>
      <c r="C1" s="125"/>
      <c r="D1" s="125"/>
      <c r="E1" s="125"/>
      <c r="F1" s="125"/>
      <c r="G1" s="125"/>
      <c r="H1" s="125"/>
      <c r="I1" s="125"/>
      <c r="J1" s="126"/>
    </row>
    <row r="2" spans="1:10" ht="21.75" thickBot="1" x14ac:dyDescent="0.3">
      <c r="A2" s="18"/>
      <c r="B2" s="127" t="s">
        <v>0</v>
      </c>
      <c r="C2" s="128"/>
      <c r="D2" s="127" t="s">
        <v>1</v>
      </c>
      <c r="E2" s="128"/>
      <c r="F2" s="128"/>
      <c r="G2" s="128"/>
      <c r="H2" s="129"/>
      <c r="I2" s="1" t="s">
        <v>2</v>
      </c>
      <c r="J2" s="2" t="s">
        <v>3</v>
      </c>
    </row>
    <row r="3" spans="1:10" ht="21.75" thickBot="1" x14ac:dyDescent="0.3">
      <c r="A3" s="19"/>
      <c r="B3" s="130" t="s">
        <v>4</v>
      </c>
      <c r="C3" s="131"/>
      <c r="D3" s="130" t="str">
        <f>+'Programa 11'!D3</f>
        <v>Lineamientos para la Ejecución Presupuestaria 2019 de Empresas Publicas no Financieras</v>
      </c>
      <c r="E3" s="131"/>
      <c r="F3" s="131"/>
      <c r="G3" s="131"/>
      <c r="H3" s="132"/>
      <c r="I3" s="23"/>
      <c r="J3" s="24"/>
    </row>
    <row r="4" spans="1:10" ht="7.5" customHeight="1" x14ac:dyDescent="0.25">
      <c r="A4" s="133"/>
      <c r="B4" s="134"/>
      <c r="C4" s="134"/>
      <c r="D4" s="135"/>
      <c r="E4" s="135"/>
      <c r="F4" s="135"/>
      <c r="G4" s="135"/>
      <c r="H4" s="135"/>
      <c r="I4" s="134"/>
      <c r="J4" s="136"/>
    </row>
    <row r="5" spans="1:10" ht="3" customHeight="1" x14ac:dyDescent="0.25">
      <c r="A5" s="108"/>
      <c r="B5" s="109"/>
      <c r="C5" s="109"/>
      <c r="D5" s="109"/>
      <c r="E5" s="109"/>
      <c r="F5" s="109"/>
      <c r="G5" s="109"/>
      <c r="H5" s="109"/>
      <c r="I5" s="109"/>
      <c r="J5" s="110"/>
    </row>
    <row r="6" spans="1:10" ht="15.75" x14ac:dyDescent="0.25">
      <c r="A6" s="111" t="s">
        <v>84</v>
      </c>
      <c r="B6" s="112"/>
      <c r="C6" s="112"/>
      <c r="D6" s="112"/>
      <c r="E6" s="112"/>
      <c r="F6" s="112"/>
      <c r="G6" s="112"/>
      <c r="H6" s="112"/>
      <c r="I6" s="112"/>
      <c r="J6" s="113"/>
    </row>
    <row r="7" spans="1:10" ht="15.75" x14ac:dyDescent="0.25">
      <c r="A7" s="114" t="s">
        <v>5</v>
      </c>
      <c r="B7" s="115"/>
      <c r="C7" s="115"/>
      <c r="D7" s="115"/>
      <c r="E7" s="115"/>
      <c r="F7" s="115"/>
      <c r="G7" s="115"/>
      <c r="H7" s="115"/>
      <c r="I7" s="115"/>
      <c r="J7" s="116"/>
    </row>
    <row r="8" spans="1:10" x14ac:dyDescent="0.25">
      <c r="A8" s="3" t="s">
        <v>6</v>
      </c>
      <c r="B8" s="137" t="s">
        <v>48</v>
      </c>
      <c r="C8" s="138"/>
      <c r="D8" s="138"/>
      <c r="E8" s="138"/>
      <c r="F8" s="138"/>
      <c r="G8" s="138"/>
      <c r="H8" s="138"/>
      <c r="I8" s="138"/>
      <c r="J8" s="139"/>
    </row>
    <row r="9" spans="1:10" ht="15" customHeight="1" x14ac:dyDescent="0.25">
      <c r="A9" s="20" t="s">
        <v>35</v>
      </c>
      <c r="B9" s="137" t="s">
        <v>49</v>
      </c>
      <c r="C9" s="138"/>
      <c r="D9" s="138"/>
      <c r="E9" s="138"/>
      <c r="F9" s="138"/>
      <c r="G9" s="138"/>
      <c r="H9" s="138"/>
      <c r="I9" s="138"/>
      <c r="J9" s="139"/>
    </row>
    <row r="10" spans="1:10" x14ac:dyDescent="0.25">
      <c r="A10" s="20" t="s">
        <v>36</v>
      </c>
      <c r="B10" s="137" t="s">
        <v>50</v>
      </c>
      <c r="C10" s="138"/>
      <c r="D10" s="138"/>
      <c r="E10" s="138"/>
      <c r="F10" s="138"/>
      <c r="G10" s="138"/>
      <c r="H10" s="138"/>
      <c r="I10" s="138"/>
      <c r="J10" s="139"/>
    </row>
    <row r="11" spans="1:10" ht="30.75" customHeight="1" x14ac:dyDescent="0.25">
      <c r="A11" s="3" t="s">
        <v>7</v>
      </c>
      <c r="B11" s="118" t="s">
        <v>51</v>
      </c>
      <c r="C11" s="118"/>
      <c r="D11" s="118"/>
      <c r="E11" s="118"/>
      <c r="F11" s="118"/>
      <c r="G11" s="118"/>
      <c r="H11" s="118"/>
      <c r="I11" s="118"/>
      <c r="J11" s="119"/>
    </row>
    <row r="12" spans="1:10" ht="32.25" customHeight="1" x14ac:dyDescent="0.25">
      <c r="A12" s="3" t="s">
        <v>8</v>
      </c>
      <c r="B12" s="118" t="s">
        <v>52</v>
      </c>
      <c r="C12" s="118"/>
      <c r="D12" s="118"/>
      <c r="E12" s="118"/>
      <c r="F12" s="118"/>
      <c r="G12" s="118"/>
      <c r="H12" s="118"/>
      <c r="I12" s="118"/>
      <c r="J12" s="119"/>
    </row>
    <row r="13" spans="1:10" ht="15.75" x14ac:dyDescent="0.25">
      <c r="A13" s="111" t="s">
        <v>9</v>
      </c>
      <c r="B13" s="112"/>
      <c r="C13" s="112"/>
      <c r="D13" s="112"/>
      <c r="E13" s="112"/>
      <c r="F13" s="112"/>
      <c r="G13" s="112"/>
      <c r="H13" s="112"/>
      <c r="I13" s="112"/>
      <c r="J13" s="113"/>
    </row>
    <row r="14" spans="1:10" x14ac:dyDescent="0.25">
      <c r="A14" s="3" t="s">
        <v>10</v>
      </c>
      <c r="B14" s="21">
        <v>2</v>
      </c>
      <c r="C14" s="107" t="str">
        <f>IFERROR(VLOOKUP(B14,'[1]Validacion datos'!A2:B5,2,FALSE),"")</f>
        <v>DESARROLLO SOCIAL</v>
      </c>
      <c r="D14" s="107"/>
      <c r="E14" s="107"/>
      <c r="F14" s="107"/>
      <c r="G14" s="107"/>
      <c r="H14" s="107"/>
      <c r="I14" s="107"/>
      <c r="J14" s="107"/>
    </row>
    <row r="15" spans="1:10" x14ac:dyDescent="0.25">
      <c r="A15" s="3" t="s">
        <v>11</v>
      </c>
      <c r="B15" s="6">
        <v>2.5</v>
      </c>
      <c r="C15" s="107" t="str">
        <f>IFERROR(VLOOKUP(B15,'[1]Validacion datos'!A8:B26,2,FALSE),"")</f>
        <v>Vivienda digna en entornos saludables</v>
      </c>
      <c r="D15" s="107"/>
      <c r="E15" s="107"/>
      <c r="F15" s="107"/>
      <c r="G15" s="107"/>
      <c r="H15" s="107"/>
      <c r="I15" s="107"/>
      <c r="J15" s="107"/>
    </row>
    <row r="16" spans="1:10" x14ac:dyDescent="0.25">
      <c r="A16" s="3" t="s">
        <v>12</v>
      </c>
      <c r="B16" s="7" t="s">
        <v>53</v>
      </c>
      <c r="C16" s="117" t="str">
        <f>IFERROR(VLOOKUP(B16,'[1]Validacion datos'!D8:E64,2,FALSE),"")</f>
        <v>Garantizar el acceso universal a servicios de agua potable y saneamiento, provistos con calidad y eficiencia</v>
      </c>
      <c r="D16" s="117"/>
      <c r="E16" s="117"/>
      <c r="F16" s="117"/>
      <c r="G16" s="117"/>
      <c r="H16" s="117"/>
      <c r="I16" s="117"/>
      <c r="J16" s="117"/>
    </row>
    <row r="17" spans="1:18" ht="15.75" x14ac:dyDescent="0.25">
      <c r="A17" s="111" t="s">
        <v>13</v>
      </c>
      <c r="B17" s="112"/>
      <c r="C17" s="112"/>
      <c r="D17" s="112"/>
      <c r="E17" s="112"/>
      <c r="F17" s="112"/>
      <c r="G17" s="112"/>
      <c r="H17" s="112"/>
      <c r="I17" s="112"/>
      <c r="J17" s="113"/>
      <c r="M17" s="34"/>
      <c r="N17" s="34"/>
    </row>
    <row r="18" spans="1:18" x14ac:dyDescent="0.25">
      <c r="A18" s="3" t="s">
        <v>14</v>
      </c>
      <c r="B18" s="118" t="s">
        <v>55</v>
      </c>
      <c r="C18" s="118"/>
      <c r="D18" s="118"/>
      <c r="E18" s="118"/>
      <c r="F18" s="118"/>
      <c r="G18" s="118"/>
      <c r="H18" s="118"/>
      <c r="I18" s="118"/>
      <c r="J18" s="119"/>
      <c r="M18" s="34"/>
      <c r="N18" s="34"/>
    </row>
    <row r="19" spans="1:18" ht="49.5" customHeight="1" x14ac:dyDescent="0.25">
      <c r="A19" s="8" t="s">
        <v>15</v>
      </c>
      <c r="B19" s="118" t="s">
        <v>56</v>
      </c>
      <c r="C19" s="118"/>
      <c r="D19" s="118"/>
      <c r="E19" s="118"/>
      <c r="F19" s="118"/>
      <c r="G19" s="118"/>
      <c r="H19" s="118"/>
      <c r="I19" s="118"/>
      <c r="J19" s="119"/>
    </row>
    <row r="20" spans="1:18" ht="15" customHeight="1" x14ac:dyDescent="0.25">
      <c r="A20" s="8" t="s">
        <v>16</v>
      </c>
      <c r="B20" s="120" t="s">
        <v>94</v>
      </c>
      <c r="C20" s="120"/>
      <c r="D20" s="120"/>
      <c r="E20" s="120"/>
      <c r="F20" s="120"/>
      <c r="G20" s="120"/>
      <c r="H20" s="120"/>
      <c r="I20" s="120"/>
      <c r="J20" s="121"/>
    </row>
    <row r="21" spans="1:18" x14ac:dyDescent="0.25">
      <c r="A21" s="8" t="s">
        <v>37</v>
      </c>
      <c r="B21" s="118" t="s">
        <v>68</v>
      </c>
      <c r="C21" s="118"/>
      <c r="D21" s="118"/>
      <c r="E21" s="118"/>
      <c r="F21" s="118"/>
      <c r="G21" s="118"/>
      <c r="H21" s="118"/>
      <c r="I21" s="118"/>
      <c r="J21" s="119"/>
    </row>
    <row r="22" spans="1:18" ht="15.75" x14ac:dyDescent="0.25">
      <c r="A22" s="111" t="s">
        <v>17</v>
      </c>
      <c r="B22" s="112"/>
      <c r="C22" s="112"/>
      <c r="D22" s="112"/>
      <c r="E22" s="112"/>
      <c r="F22" s="112"/>
      <c r="G22" s="112"/>
      <c r="H22" s="112"/>
      <c r="I22" s="112"/>
      <c r="J22" s="113"/>
      <c r="K22" s="34"/>
      <c r="L22" s="34"/>
      <c r="M22" s="34"/>
      <c r="N22" s="34"/>
    </row>
    <row r="23" spans="1:18" ht="15.75" x14ac:dyDescent="0.25">
      <c r="A23" s="114" t="s">
        <v>18</v>
      </c>
      <c r="B23" s="115"/>
      <c r="C23" s="115"/>
      <c r="D23" s="115"/>
      <c r="E23" s="115"/>
      <c r="F23" s="115"/>
      <c r="G23" s="115"/>
      <c r="H23" s="115"/>
      <c r="I23" s="115"/>
      <c r="J23" s="116"/>
      <c r="K23" s="34"/>
      <c r="L23" s="34">
        <v>1037257412.05</v>
      </c>
      <c r="M23" s="34"/>
      <c r="N23" s="34">
        <v>58058934.060000002</v>
      </c>
      <c r="O23" s="52">
        <f>SUM(L23:N23)</f>
        <v>1095316346.1099999</v>
      </c>
    </row>
    <row r="24" spans="1:18" ht="15" customHeight="1" x14ac:dyDescent="0.25">
      <c r="A24" s="122" t="s">
        <v>19</v>
      </c>
      <c r="B24" s="123"/>
      <c r="C24" s="155" t="s">
        <v>20</v>
      </c>
      <c r="D24" s="157"/>
      <c r="E24" s="157"/>
      <c r="F24" s="157" t="s">
        <v>21</v>
      </c>
      <c r="G24" s="157"/>
      <c r="H24" s="123"/>
      <c r="I24" s="155" t="s">
        <v>22</v>
      </c>
      <c r="J24" s="156"/>
      <c r="K24" s="34"/>
      <c r="L24" s="34">
        <v>412567420.62</v>
      </c>
      <c r="M24" s="34"/>
      <c r="N24" s="34">
        <v>188512694.52000001</v>
      </c>
      <c r="O24" s="52">
        <f t="shared" ref="O24:O26" si="0">SUM(L24:N24)</f>
        <v>601080115.13999999</v>
      </c>
    </row>
    <row r="25" spans="1:18" x14ac:dyDescent="0.25">
      <c r="A25" s="69">
        <v>1723611948</v>
      </c>
      <c r="B25" s="70"/>
      <c r="C25" s="167">
        <f>+D29+D30</f>
        <v>3509791788.1900001</v>
      </c>
      <c r="D25" s="168"/>
      <c r="E25" s="169"/>
      <c r="F25" s="149">
        <f>1949106648.6+H29+H30</f>
        <v>2651097677.3600001</v>
      </c>
      <c r="G25" s="150"/>
      <c r="H25" s="151"/>
      <c r="I25" s="144">
        <f>+F25/C25</f>
        <v>0.75534329024320024</v>
      </c>
      <c r="J25" s="145"/>
      <c r="K25" s="34"/>
      <c r="L25" s="77">
        <v>156514836.81999999</v>
      </c>
      <c r="N25" s="34">
        <v>96195350.530000001</v>
      </c>
      <c r="O25" s="52">
        <f t="shared" si="0"/>
        <v>252710187.34999999</v>
      </c>
    </row>
    <row r="26" spans="1:18" ht="15.75" x14ac:dyDescent="0.25">
      <c r="A26" s="114" t="s">
        <v>23</v>
      </c>
      <c r="B26" s="115"/>
      <c r="C26" s="115"/>
      <c r="D26" s="115"/>
      <c r="E26" s="115"/>
      <c r="F26" s="115"/>
      <c r="G26" s="115"/>
      <c r="H26" s="115"/>
      <c r="I26" s="115"/>
      <c r="J26" s="116"/>
      <c r="L26" s="52">
        <f>SUM(L23:L25)</f>
        <v>1606339669.49</v>
      </c>
      <c r="M26" s="52">
        <f t="shared" ref="M26" si="1">SUM(M23:M25)</f>
        <v>0</v>
      </c>
      <c r="N26" s="52">
        <f>SUM(N23:N25)</f>
        <v>342766979.11000001</v>
      </c>
      <c r="O26" s="52">
        <f t="shared" si="0"/>
        <v>1949106648.5999999</v>
      </c>
    </row>
    <row r="27" spans="1:18" ht="15.75" customHeight="1" x14ac:dyDescent="0.25">
      <c r="A27" s="4"/>
      <c r="B27"/>
      <c r="C27" s="146" t="s">
        <v>47</v>
      </c>
      <c r="D27" s="147"/>
      <c r="E27" s="146" t="s">
        <v>111</v>
      </c>
      <c r="F27" s="147"/>
      <c r="G27" s="146" t="s">
        <v>112</v>
      </c>
      <c r="H27" s="147"/>
      <c r="I27" s="146" t="s">
        <v>24</v>
      </c>
      <c r="J27" s="148"/>
      <c r="K27" s="38"/>
      <c r="L27" s="77"/>
      <c r="M27" s="55"/>
      <c r="N27" s="34"/>
    </row>
    <row r="28" spans="1:18" ht="38.25" x14ac:dyDescent="0.25">
      <c r="A28" s="9" t="s">
        <v>25</v>
      </c>
      <c r="B28" s="10" t="s">
        <v>26</v>
      </c>
      <c r="C28" s="10" t="s">
        <v>38</v>
      </c>
      <c r="D28" s="86" t="s">
        <v>39</v>
      </c>
      <c r="E28" s="10" t="s">
        <v>41</v>
      </c>
      <c r="F28" s="10" t="s">
        <v>42</v>
      </c>
      <c r="G28" s="10" t="s">
        <v>43</v>
      </c>
      <c r="H28" s="10" t="s">
        <v>44</v>
      </c>
      <c r="I28" s="10" t="s">
        <v>45</v>
      </c>
      <c r="J28" s="11" t="s">
        <v>46</v>
      </c>
      <c r="L28" s="34">
        <f>SUM(L26:L27)</f>
        <v>1606339669.49</v>
      </c>
      <c r="M28" s="34"/>
      <c r="N28" s="34">
        <f>+F25-L26</f>
        <v>1044758007.8700001</v>
      </c>
    </row>
    <row r="29" spans="1:18" ht="48" x14ac:dyDescent="0.25">
      <c r="A29" s="12" t="s">
        <v>73</v>
      </c>
      <c r="B29" s="26" t="s">
        <v>60</v>
      </c>
      <c r="C29" s="82">
        <v>150148942.15000001</v>
      </c>
      <c r="D29" s="82">
        <v>653552241.12</v>
      </c>
      <c r="E29" s="84">
        <v>31091463.579999998</v>
      </c>
      <c r="F29" s="76">
        <v>102664611</v>
      </c>
      <c r="G29" s="62">
        <v>27876913.847999997</v>
      </c>
      <c r="H29" s="13">
        <v>77299717.129999995</v>
      </c>
      <c r="I29" s="14">
        <f>IF(G29&gt;0,G29/E29,0)</f>
        <v>0.89660989346066666</v>
      </c>
      <c r="J29" s="36">
        <f>IF(H29&gt;0,H29/F29,0)</f>
        <v>0.7529343984949205</v>
      </c>
      <c r="K29" s="40" t="s">
        <v>76</v>
      </c>
      <c r="L29" s="34">
        <v>768815317.84000003</v>
      </c>
      <c r="M29" s="34" t="s">
        <v>108</v>
      </c>
      <c r="N29" s="34"/>
      <c r="Q29" s="34"/>
      <c r="R29" s="52"/>
    </row>
    <row r="30" spans="1:18" ht="60" x14ac:dyDescent="0.25">
      <c r="A30" s="15" t="s">
        <v>74</v>
      </c>
      <c r="B30" s="27" t="s">
        <v>62</v>
      </c>
      <c r="C30" s="83">
        <v>31097432.32</v>
      </c>
      <c r="D30" s="82">
        <v>2856239547.0700002</v>
      </c>
      <c r="E30" s="85">
        <v>7770476.79</v>
      </c>
      <c r="F30" s="44">
        <v>1780678299.74</v>
      </c>
      <c r="G30" s="98">
        <v>8096635.7199999997</v>
      </c>
      <c r="H30" s="42">
        <v>624691311.63</v>
      </c>
      <c r="I30" s="14">
        <f>IF(G30&gt;0,G30/E30,0)</f>
        <v>1.0419741206124882</v>
      </c>
      <c r="J30" s="36">
        <f>IF(H30&gt;0,H30/F30,0)</f>
        <v>0.35081649039088769</v>
      </c>
      <c r="K30" s="40" t="s">
        <v>77</v>
      </c>
      <c r="L30" s="34">
        <v>2730988104.8099999</v>
      </c>
      <c r="M30" s="34" t="s">
        <v>108</v>
      </c>
      <c r="N30" s="61"/>
      <c r="O30" s="61"/>
      <c r="R30" s="34"/>
    </row>
    <row r="31" spans="1:18" ht="15.75" x14ac:dyDescent="0.25">
      <c r="A31" s="111" t="s">
        <v>27</v>
      </c>
      <c r="B31" s="112"/>
      <c r="C31" s="112"/>
      <c r="D31" s="112"/>
      <c r="E31" s="112"/>
      <c r="F31" s="112"/>
      <c r="G31" s="112"/>
      <c r="H31" s="112"/>
      <c r="I31" s="112"/>
      <c r="J31" s="113"/>
      <c r="K31" s="41"/>
      <c r="L31" s="52">
        <f>SUM(L29:L30)</f>
        <v>3499803422.6500001</v>
      </c>
      <c r="M31" s="34"/>
      <c r="N31" s="79">
        <v>2856239547.0700002</v>
      </c>
      <c r="O31" s="74">
        <v>2231030981.1199999</v>
      </c>
      <c r="P31" s="34"/>
      <c r="R31" s="34"/>
    </row>
    <row r="32" spans="1:18" ht="15.75" x14ac:dyDescent="0.25">
      <c r="A32" s="114" t="s">
        <v>28</v>
      </c>
      <c r="B32" s="115"/>
      <c r="C32" s="115"/>
      <c r="D32" s="115"/>
      <c r="E32" s="115"/>
      <c r="F32" s="115"/>
      <c r="G32" s="115"/>
      <c r="H32" s="115"/>
      <c r="I32" s="115"/>
      <c r="J32" s="116"/>
      <c r="N32" s="74">
        <v>653552241.12</v>
      </c>
      <c r="O32" s="74">
        <v>420066696.24000001</v>
      </c>
    </row>
    <row r="33" spans="1:18" x14ac:dyDescent="0.25">
      <c r="A33" s="16" t="s">
        <v>29</v>
      </c>
      <c r="B33" s="120" t="s">
        <v>59</v>
      </c>
      <c r="C33" s="120"/>
      <c r="D33" s="120"/>
      <c r="E33" s="120"/>
      <c r="F33" s="120"/>
      <c r="G33" s="120"/>
      <c r="H33" s="120"/>
      <c r="I33" s="120"/>
      <c r="J33" s="121"/>
      <c r="M33" s="48" t="s">
        <v>109</v>
      </c>
      <c r="N33" s="77">
        <f>SUM(N31:N32)</f>
        <v>3509791788.1900001</v>
      </c>
      <c r="O33" s="77">
        <f>SUM(O31:O32)</f>
        <v>2651097677.3599997</v>
      </c>
    </row>
    <row r="34" spans="1:18" x14ac:dyDescent="0.25">
      <c r="A34" s="16" t="s">
        <v>30</v>
      </c>
      <c r="B34" s="120" t="s">
        <v>63</v>
      </c>
      <c r="C34" s="120"/>
      <c r="D34" s="120"/>
      <c r="E34" s="120"/>
      <c r="F34" s="120"/>
      <c r="G34" s="120"/>
      <c r="H34" s="120"/>
      <c r="I34" s="120"/>
      <c r="J34" s="121"/>
      <c r="K34" s="37"/>
      <c r="M34" s="74">
        <f>+F25+'[4]devengado 4to trimestre'!$Q$563</f>
        <v>3353088706.1199999</v>
      </c>
      <c r="R34" s="34"/>
    </row>
    <row r="35" spans="1:18" ht="72" customHeight="1" x14ac:dyDescent="0.25">
      <c r="A35" s="16" t="s">
        <v>31</v>
      </c>
      <c r="B35" s="120" t="s">
        <v>128</v>
      </c>
      <c r="C35" s="120"/>
      <c r="D35" s="120"/>
      <c r="E35" s="120"/>
      <c r="F35" s="120"/>
      <c r="G35" s="120"/>
      <c r="H35" s="120"/>
      <c r="I35" s="120"/>
      <c r="J35" s="121"/>
      <c r="M35" s="74">
        <f>+M34-'[4]resumen estructura año'!$N$142</f>
        <v>701991028.76000023</v>
      </c>
      <c r="N35" s="77">
        <v>630692210.88999999</v>
      </c>
      <c r="R35" s="35"/>
    </row>
    <row r="36" spans="1:18" ht="56.25" customHeight="1" x14ac:dyDescent="0.25">
      <c r="A36" s="16" t="s">
        <v>32</v>
      </c>
      <c r="B36" s="120" t="s">
        <v>126</v>
      </c>
      <c r="C36" s="120"/>
      <c r="D36" s="120"/>
      <c r="E36" s="120"/>
      <c r="F36" s="120"/>
      <c r="G36" s="120"/>
      <c r="H36" s="120"/>
      <c r="I36" s="120"/>
      <c r="J36" s="121"/>
      <c r="N36" s="77">
        <v>77299717.129999995</v>
      </c>
      <c r="R36" s="35"/>
    </row>
    <row r="37" spans="1:18" ht="27.75" customHeight="1" x14ac:dyDescent="0.25">
      <c r="A37" s="16" t="s">
        <v>29</v>
      </c>
      <c r="B37" s="120" t="s">
        <v>61</v>
      </c>
      <c r="C37" s="120"/>
      <c r="D37" s="120"/>
      <c r="E37" s="120"/>
      <c r="F37" s="120"/>
      <c r="G37" s="120"/>
      <c r="H37" s="120"/>
      <c r="I37" s="120"/>
      <c r="J37" s="121"/>
    </row>
    <row r="38" spans="1:18" ht="44.25" customHeight="1" x14ac:dyDescent="0.25">
      <c r="A38" s="16" t="s">
        <v>30</v>
      </c>
      <c r="B38" s="120" t="s">
        <v>64</v>
      </c>
      <c r="C38" s="120"/>
      <c r="D38" s="120"/>
      <c r="E38" s="120"/>
      <c r="F38" s="120"/>
      <c r="G38" s="120"/>
      <c r="H38" s="120"/>
      <c r="I38" s="120"/>
      <c r="J38" s="121"/>
      <c r="L38" s="97"/>
      <c r="M38" s="97"/>
      <c r="N38" s="97"/>
      <c r="O38" s="97"/>
      <c r="P38" s="97"/>
      <c r="Q38" s="97"/>
      <c r="R38" s="97"/>
    </row>
    <row r="39" spans="1:18" ht="74.25" customHeight="1" x14ac:dyDescent="0.25">
      <c r="A39" s="16" t="s">
        <v>31</v>
      </c>
      <c r="B39" s="120" t="s">
        <v>127</v>
      </c>
      <c r="C39" s="120"/>
      <c r="D39" s="120"/>
      <c r="E39" s="120"/>
      <c r="F39" s="120"/>
      <c r="G39" s="120"/>
      <c r="H39" s="120"/>
      <c r="I39" s="120"/>
      <c r="J39" s="121"/>
      <c r="L39" s="47">
        <v>428976.85</v>
      </c>
      <c r="N39" s="80" t="s">
        <v>119</v>
      </c>
      <c r="O39" s="81" t="s">
        <v>120</v>
      </c>
    </row>
    <row r="40" spans="1:18" ht="25.5" customHeight="1" thickBot="1" x14ac:dyDescent="0.3">
      <c r="A40" s="16" t="s">
        <v>32</v>
      </c>
      <c r="B40" s="120" t="s">
        <v>125</v>
      </c>
      <c r="C40" s="120"/>
      <c r="D40" s="120"/>
      <c r="E40" s="120"/>
      <c r="F40" s="120"/>
      <c r="G40" s="120"/>
      <c r="H40" s="120"/>
      <c r="I40" s="120"/>
      <c r="J40" s="121"/>
      <c r="N40" s="77">
        <v>1119683639</v>
      </c>
      <c r="O40" s="90">
        <v>1327914590</v>
      </c>
    </row>
    <row r="41" spans="1:18" ht="16.5" thickBot="1" x14ac:dyDescent="0.3">
      <c r="A41" s="111" t="s">
        <v>33</v>
      </c>
      <c r="B41" s="112"/>
      <c r="C41" s="112"/>
      <c r="D41" s="112"/>
      <c r="E41" s="112"/>
      <c r="F41" s="112"/>
      <c r="G41" s="112"/>
      <c r="H41" s="112"/>
      <c r="I41" s="112"/>
      <c r="J41" s="113"/>
      <c r="N41" s="77">
        <v>380316361</v>
      </c>
      <c r="O41" s="91">
        <v>101008221.89</v>
      </c>
    </row>
    <row r="42" spans="1:18" ht="16.5" customHeight="1" thickBot="1" x14ac:dyDescent="0.3">
      <c r="A42" s="159" t="s">
        <v>34</v>
      </c>
      <c r="B42" s="160"/>
      <c r="C42" s="160"/>
      <c r="D42" s="160"/>
      <c r="E42" s="160"/>
      <c r="F42" s="160"/>
      <c r="G42" s="160"/>
      <c r="H42" s="160"/>
      <c r="I42" s="160"/>
      <c r="J42" s="161"/>
      <c r="O42" s="34">
        <v>604009388.36000001</v>
      </c>
    </row>
    <row r="43" spans="1:18" ht="19.5" customHeight="1" thickBot="1" x14ac:dyDescent="0.3">
      <c r="A43" s="170" t="s">
        <v>96</v>
      </c>
      <c r="B43" s="171"/>
      <c r="C43" s="171"/>
      <c r="D43" s="171"/>
      <c r="E43" s="171"/>
      <c r="F43" s="171"/>
      <c r="G43" s="171"/>
      <c r="H43" s="171"/>
      <c r="I43" s="171"/>
      <c r="J43" s="172"/>
      <c r="O43" s="91">
        <v>849757118.80999994</v>
      </c>
    </row>
    <row r="44" spans="1:18" ht="24.75" customHeight="1" x14ac:dyDescent="0.25">
      <c r="A44" s="165" t="s">
        <v>40</v>
      </c>
      <c r="B44" s="165"/>
      <c r="C44" s="165"/>
      <c r="D44" s="165"/>
      <c r="E44" s="165"/>
      <c r="F44" s="165"/>
      <c r="G44" s="165"/>
      <c r="H44" s="165"/>
      <c r="I44" s="165"/>
      <c r="J44" s="165"/>
      <c r="O44" s="52">
        <f>SUM(O40:O43)</f>
        <v>2882689319.0599999</v>
      </c>
    </row>
    <row r="45" spans="1:18" x14ac:dyDescent="0.25">
      <c r="A45" s="49" t="s">
        <v>89</v>
      </c>
      <c r="B45" s="50">
        <f>+A25</f>
        <v>1723611948</v>
      </c>
      <c r="O45" s="52">
        <f>+O44-1500000000</f>
        <v>1382689319.0599999</v>
      </c>
    </row>
    <row r="46" spans="1:18" x14ac:dyDescent="0.25">
      <c r="A46" s="49" t="s">
        <v>90</v>
      </c>
      <c r="B46" s="50">
        <f>+C25</f>
        <v>3509791788.1900001</v>
      </c>
      <c r="G46" s="104"/>
      <c r="H46" s="104"/>
      <c r="I46" s="104"/>
      <c r="J46" s="104"/>
    </row>
    <row r="47" spans="1:18" x14ac:dyDescent="0.25">
      <c r="A47" s="49" t="s">
        <v>91</v>
      </c>
      <c r="B47" s="50">
        <f>+F25</f>
        <v>2651097677.3600001</v>
      </c>
      <c r="G47" s="105"/>
      <c r="H47" s="105"/>
      <c r="I47" s="105"/>
      <c r="J47" s="105"/>
    </row>
    <row r="48" spans="1:18" ht="16.5" customHeight="1" x14ac:dyDescent="0.25">
      <c r="A48" s="68"/>
      <c r="B48" s="67"/>
      <c r="C48" s="67"/>
      <c r="D48" s="67"/>
      <c r="G48" s="105"/>
      <c r="H48" s="105"/>
      <c r="I48" s="105"/>
      <c r="J48" s="105"/>
    </row>
    <row r="49" spans="1:10" x14ac:dyDescent="0.25">
      <c r="A49" s="58"/>
      <c r="B49" s="58"/>
      <c r="C49" s="58"/>
      <c r="D49" s="58"/>
      <c r="G49" s="57"/>
      <c r="H49" s="57"/>
      <c r="I49" s="57"/>
      <c r="J49" s="57"/>
    </row>
    <row r="50" spans="1:10" x14ac:dyDescent="0.25">
      <c r="A50" s="57" t="s">
        <v>99</v>
      </c>
      <c r="B50" s="58"/>
      <c r="C50" s="105" t="s">
        <v>100</v>
      </c>
      <c r="D50" s="105"/>
      <c r="E50" s="105"/>
      <c r="G50" s="105" t="s">
        <v>101</v>
      </c>
      <c r="H50" s="105"/>
      <c r="I50" s="105"/>
      <c r="J50" s="105"/>
    </row>
    <row r="52" spans="1:10" ht="15.75" thickBot="1" x14ac:dyDescent="0.3">
      <c r="A52" s="56"/>
      <c r="B52" s="59"/>
      <c r="C52" s="106"/>
      <c r="D52" s="106"/>
      <c r="E52" s="106"/>
    </row>
    <row r="53" spans="1:10" x14ac:dyDescent="0.25">
      <c r="A53" s="59" t="s">
        <v>98</v>
      </c>
      <c r="C53" s="104" t="s">
        <v>102</v>
      </c>
      <c r="D53" s="104"/>
      <c r="E53" s="104"/>
      <c r="G53" s="166" t="s">
        <v>92</v>
      </c>
      <c r="H53" s="166"/>
      <c r="I53" s="166"/>
      <c r="J53" s="166"/>
    </row>
    <row r="54" spans="1:10" x14ac:dyDescent="0.25">
      <c r="A54" s="59" t="s">
        <v>103</v>
      </c>
      <c r="C54" s="104" t="s">
        <v>104</v>
      </c>
      <c r="D54" s="104"/>
      <c r="E54" s="104"/>
      <c r="G54" s="104" t="s">
        <v>93</v>
      </c>
      <c r="H54" s="104"/>
      <c r="I54" s="104"/>
      <c r="J54" s="104"/>
    </row>
    <row r="573" spans="5:5" x14ac:dyDescent="0.25">
      <c r="E573" s="5">
        <f>+E561+E542+E503+E441+E404</f>
        <v>0</v>
      </c>
    </row>
    <row r="743" spans="7:7" x14ac:dyDescent="0.25">
      <c r="G743" s="5">
        <f>+G714+G696+G676+G673+G667+G647+G639+G636+G633+G630+G624+G612+G606+G599+G596+G575</f>
        <v>0</v>
      </c>
    </row>
  </sheetData>
  <mergeCells count="61">
    <mergeCell ref="A42:J42"/>
    <mergeCell ref="A43:J43"/>
    <mergeCell ref="A44:J44"/>
    <mergeCell ref="B37:J37"/>
    <mergeCell ref="B38:J38"/>
    <mergeCell ref="B39:J39"/>
    <mergeCell ref="B40:J40"/>
    <mergeCell ref="A41:J41"/>
    <mergeCell ref="A32:J32"/>
    <mergeCell ref="B33:J33"/>
    <mergeCell ref="B34:J34"/>
    <mergeCell ref="B35:J35"/>
    <mergeCell ref="B36:J36"/>
    <mergeCell ref="B21:J21"/>
    <mergeCell ref="A31:J31"/>
    <mergeCell ref="A23:J23"/>
    <mergeCell ref="A24:B24"/>
    <mergeCell ref="C24:E24"/>
    <mergeCell ref="F24:H24"/>
    <mergeCell ref="I24:J24"/>
    <mergeCell ref="C25:E25"/>
    <mergeCell ref="F25:H25"/>
    <mergeCell ref="I25:J25"/>
    <mergeCell ref="A26:J26"/>
    <mergeCell ref="C27:D27"/>
    <mergeCell ref="E27:F27"/>
    <mergeCell ref="G27:H27"/>
    <mergeCell ref="I27:J27"/>
    <mergeCell ref="C16:J16"/>
    <mergeCell ref="A17:J17"/>
    <mergeCell ref="B18:J18"/>
    <mergeCell ref="B19:J19"/>
    <mergeCell ref="B20:J20"/>
    <mergeCell ref="B11:J11"/>
    <mergeCell ref="B12:J12"/>
    <mergeCell ref="A13:J13"/>
    <mergeCell ref="C14:J14"/>
    <mergeCell ref="C15:J15"/>
    <mergeCell ref="G46:J46"/>
    <mergeCell ref="G47:J47"/>
    <mergeCell ref="G48:J48"/>
    <mergeCell ref="B10:J10"/>
    <mergeCell ref="B1:J1"/>
    <mergeCell ref="B2:C2"/>
    <mergeCell ref="D2:H2"/>
    <mergeCell ref="B3:C3"/>
    <mergeCell ref="D3:H3"/>
    <mergeCell ref="A4:J4"/>
    <mergeCell ref="A5:J5"/>
    <mergeCell ref="A6:J6"/>
    <mergeCell ref="A7:J7"/>
    <mergeCell ref="B8:J8"/>
    <mergeCell ref="B9:J9"/>
    <mergeCell ref="A22:J22"/>
    <mergeCell ref="C50:E50"/>
    <mergeCell ref="G50:J50"/>
    <mergeCell ref="G53:J53"/>
    <mergeCell ref="G54:J54"/>
    <mergeCell ref="C52:E52"/>
    <mergeCell ref="C53:E53"/>
    <mergeCell ref="C54:E54"/>
  </mergeCells>
  <phoneticPr fontId="23" type="noConversion"/>
  <dataValidations xWindow="986" yWindow="408" count="16">
    <dataValidation allowBlank="1" sqref="A8" xr:uid="{6F140015-E7C6-4CD3-B9FC-4E6BB1B8FA4A}"/>
    <dataValidation allowBlank="1" showInputMessage="1" prompt="Nombre del capítulo" sqref="B8:J10" xr:uid="{88E7F114-3033-4F3B-B6ED-172B1591D9F9}"/>
    <dataValidation allowBlank="1" showInputMessage="1" showErrorMessage="1" prompt="¿A quién va dirigido el programa?, ¿qué característica tiene esta población que requiere ser beneficiada?" sqref="B20:J20" xr:uid="{F27D9185-98EA-4F7D-A456-A9EF4EDA5840}"/>
    <dataValidation allowBlank="1" showInputMessage="1" showErrorMessage="1" prompt="Nombre del producto" sqref="B33:J33 B37:J37" xr:uid="{3BB75A4D-6E96-4560-AC03-89BBBEF351F7}"/>
    <dataValidation allowBlank="1" showInputMessage="1" showErrorMessage="1" prompt="¿En qué consiste el producto? su objetivo" sqref="B34:J34 B38:J38" xr:uid="{C54C9309-0B7A-413F-A6D3-490DDF713318}"/>
    <dataValidation allowBlank="1" showInputMessage="1" showErrorMessage="1" prompt="1. Describir lo plasmado en el presupuesto_x000a_2. Describir lo alcanzado en términos financieros y de producción " sqref="B35:J35 B39:J39" xr:uid="{1460B045-D297-44BF-8E3B-CEC370BAC832}"/>
    <dataValidation allowBlank="1" showInputMessage="1" showErrorMessage="1" prompt="De existir desvío, explicar razones." sqref="B40:J40 B36:J36" xr:uid="{538F6066-84F9-415E-BCBC-3052DA7729AE}"/>
    <dataValidation allowBlank="1" showInputMessage="1" showErrorMessage="1" prompt="Oportunidades de mejora identificadas" sqref="A43:J43" xr:uid="{7DD73481-583D-471B-912F-9F4DC20436F2}"/>
    <dataValidation allowBlank="1" showInputMessage="1" showErrorMessage="1" prompt="Presupuesto del programa" sqref="A25:C25 F25" xr:uid="{E6F6B7E3-C5BB-49AD-832A-2800535A71F3}"/>
    <dataValidation allowBlank="1" showInputMessage="1" showErrorMessage="1" prompt="¿En qué consiste el programa?" sqref="B19:J19" xr:uid="{0C8079B1-5A60-43A8-AD65-146BE530D63B}"/>
    <dataValidation allowBlank="1" showInputMessage="1" showErrorMessage="1" prompt="Nombre de cada producto" sqref="A28:A30" xr:uid="{34E4C3E8-73B4-4BA9-8743-25C8F5A563D6}"/>
    <dataValidation allowBlank="1" showInputMessage="1" showErrorMessage="1" prompt="Nombre del indicador" sqref="B28:B30" xr:uid="{D653C610-9CA3-4E65-82EB-4A777FEA6EC5}"/>
    <dataValidation allowBlank="1" showInputMessage="1" showErrorMessage="1" prompt="Meta anual del indicador" sqref="E28 C28:C30" xr:uid="{3DADC0A4-2376-4BBE-B9A4-BA20148AD393}"/>
    <dataValidation allowBlank="1" showInputMessage="1" showErrorMessage="1" prompt="Monto presupuestado para el producto" sqref="B45:B46 F28:F30 D28 E29:E30" xr:uid="{BD3C1C39-7130-4D8A-9234-AF1AFEF82E3A}"/>
    <dataValidation allowBlank="1" showInputMessage="1" showErrorMessage="1" prompt="Meta alcanzada en el trimestre" sqref="G28:G30" xr:uid="{5747FD48-C4DE-41B5-9DE3-F85789AA6B82}"/>
    <dataValidation allowBlank="1" showInputMessage="1" showErrorMessage="1" prompt="Monto ejecutado en el trimestre" sqref="H28:H30" xr:uid="{0F003F5C-63D6-4AE4-9F4C-9EE76F1E14D3}"/>
  </dataValidations>
  <pageMargins left="0.65" right="0.23622047244094491" top="0.74803149606299213" bottom="0.74803149606299213" header="0.31496062992125984" footer="0.31496062992125984"/>
  <pageSetup scale="56" fitToHeight="0" orientation="portrait" r:id="rId1"/>
  <rowBreaks count="1" manualBreakCount="1">
    <brk id="54" max="9" man="1"/>
  </rowBreaks>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4E96E-B287-40AA-868F-9656E2C5AB59}">
  <dimension ref="A18:J18"/>
  <sheetViews>
    <sheetView view="pageBreakPreview" topLeftCell="A7" zoomScale="60" zoomScaleNormal="100" workbookViewId="0">
      <selection activeCell="I14" sqref="I14"/>
    </sheetView>
  </sheetViews>
  <sheetFormatPr baseColWidth="10" defaultRowHeight="15" x14ac:dyDescent="0.25"/>
  <cols>
    <col min="1" max="16384" width="11.42578125" style="32"/>
  </cols>
  <sheetData>
    <row r="18" spans="1:10" ht="278.25" customHeight="1" x14ac:dyDescent="1.95">
      <c r="A18" s="103" t="s">
        <v>72</v>
      </c>
      <c r="B18" s="103"/>
      <c r="C18" s="103"/>
      <c r="D18" s="103"/>
      <c r="E18" s="103"/>
      <c r="F18" s="103"/>
      <c r="G18" s="103"/>
      <c r="H18" s="103"/>
      <c r="I18" s="103"/>
      <c r="J18" s="103"/>
    </row>
  </sheetData>
  <mergeCells count="1">
    <mergeCell ref="A18:J18"/>
  </mergeCells>
  <pageMargins left="0.7" right="0.7" top="0.75" bottom="0.75" header="0.3" footer="0.3"/>
  <pageSetup scale="78"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426C9-8CFF-4136-9F0F-3BCD54FC668E}">
  <sheetPr>
    <tabColor rgb="FFFF0000"/>
    <pageSetUpPr fitToPage="1"/>
  </sheetPr>
  <dimension ref="A1:M743"/>
  <sheetViews>
    <sheetView tabSelected="1" view="pageBreakPreview" zoomScale="130" zoomScaleNormal="100" zoomScaleSheetLayoutView="130" workbookViewId="0">
      <selection activeCell="A19" sqref="A19"/>
    </sheetView>
  </sheetViews>
  <sheetFormatPr baseColWidth="10" defaultRowHeight="15" x14ac:dyDescent="0.25"/>
  <cols>
    <col min="1" max="1" width="26.5703125" style="5" customWidth="1"/>
    <col min="2" max="2" width="13.28515625" style="5" bestFit="1" customWidth="1"/>
    <col min="3" max="3" width="12.7109375" style="5" customWidth="1"/>
    <col min="4" max="4" width="15.140625" style="5" customWidth="1"/>
    <col min="5" max="5" width="12.7109375" style="5" customWidth="1"/>
    <col min="6" max="6" width="14.7109375" style="5" bestFit="1" customWidth="1"/>
    <col min="7" max="9" width="12.7109375" style="5" customWidth="1"/>
    <col min="10" max="10" width="12.140625" style="5" customWidth="1"/>
    <col min="11" max="11" width="16.140625" bestFit="1" customWidth="1"/>
    <col min="12" max="12" width="14.5703125" bestFit="1" customWidth="1"/>
  </cols>
  <sheetData>
    <row r="1" spans="1:10" ht="21.75" customHeight="1" thickBot="1" x14ac:dyDescent="0.3">
      <c r="A1" s="17"/>
      <c r="B1" s="124" t="s">
        <v>115</v>
      </c>
      <c r="C1" s="125"/>
      <c r="D1" s="125"/>
      <c r="E1" s="125"/>
      <c r="F1" s="125"/>
      <c r="G1" s="125"/>
      <c r="H1" s="125"/>
      <c r="I1" s="125"/>
      <c r="J1" s="126"/>
    </row>
    <row r="2" spans="1:10" ht="21.75" thickBot="1" x14ac:dyDescent="0.3">
      <c r="A2" s="18"/>
      <c r="B2" s="127" t="s">
        <v>0</v>
      </c>
      <c r="C2" s="128"/>
      <c r="D2" s="127" t="s">
        <v>1</v>
      </c>
      <c r="E2" s="128"/>
      <c r="F2" s="128"/>
      <c r="G2" s="128"/>
      <c r="H2" s="129"/>
      <c r="I2" s="1" t="s">
        <v>2</v>
      </c>
      <c r="J2" s="2" t="s">
        <v>3</v>
      </c>
    </row>
    <row r="3" spans="1:10" ht="21.75" thickBot="1" x14ac:dyDescent="0.3">
      <c r="A3" s="19"/>
      <c r="B3" s="130" t="s">
        <v>4</v>
      </c>
      <c r="C3" s="131"/>
      <c r="D3" s="130"/>
      <c r="E3" s="131"/>
      <c r="F3" s="131"/>
      <c r="G3" s="131"/>
      <c r="H3" s="132"/>
      <c r="I3" s="23"/>
      <c r="J3" s="24"/>
    </row>
    <row r="4" spans="1:10" ht="9.75" customHeight="1" x14ac:dyDescent="0.25">
      <c r="A4" s="133"/>
      <c r="B4" s="134"/>
      <c r="C4" s="134"/>
      <c r="D4" s="135"/>
      <c r="E4" s="135"/>
      <c r="F4" s="135"/>
      <c r="G4" s="135"/>
      <c r="H4" s="135"/>
      <c r="I4" s="134"/>
      <c r="J4" s="136"/>
    </row>
    <row r="5" spans="1:10" ht="3" customHeight="1" x14ac:dyDescent="0.25">
      <c r="A5" s="108"/>
      <c r="B5" s="109"/>
      <c r="C5" s="109"/>
      <c r="D5" s="109"/>
      <c r="E5" s="109"/>
      <c r="F5" s="109"/>
      <c r="G5" s="109"/>
      <c r="H5" s="109"/>
      <c r="I5" s="109"/>
      <c r="J5" s="110"/>
    </row>
    <row r="6" spans="1:10" ht="15.75" x14ac:dyDescent="0.25">
      <c r="A6" s="111" t="s">
        <v>84</v>
      </c>
      <c r="B6" s="112"/>
      <c r="C6" s="112"/>
      <c r="D6" s="112"/>
      <c r="E6" s="112"/>
      <c r="F6" s="112"/>
      <c r="G6" s="112"/>
      <c r="H6" s="112"/>
      <c r="I6" s="112"/>
      <c r="J6" s="113"/>
    </row>
    <row r="7" spans="1:10" ht="15.75" x14ac:dyDescent="0.25">
      <c r="A7" s="114" t="s">
        <v>5</v>
      </c>
      <c r="B7" s="115"/>
      <c r="C7" s="115"/>
      <c r="D7" s="115"/>
      <c r="E7" s="115"/>
      <c r="F7" s="115"/>
      <c r="G7" s="115"/>
      <c r="H7" s="115"/>
      <c r="I7" s="115"/>
      <c r="J7" s="116"/>
    </row>
    <row r="8" spans="1:10" x14ac:dyDescent="0.25">
      <c r="A8" s="3" t="s">
        <v>6</v>
      </c>
      <c r="B8" s="137" t="s">
        <v>48</v>
      </c>
      <c r="C8" s="138"/>
      <c r="D8" s="138"/>
      <c r="E8" s="138"/>
      <c r="F8" s="138"/>
      <c r="G8" s="138"/>
      <c r="H8" s="138"/>
      <c r="I8" s="138"/>
      <c r="J8" s="139"/>
    </row>
    <row r="9" spans="1:10" ht="15" customHeight="1" x14ac:dyDescent="0.25">
      <c r="A9" s="20" t="s">
        <v>35</v>
      </c>
      <c r="B9" s="137" t="s">
        <v>49</v>
      </c>
      <c r="C9" s="138"/>
      <c r="D9" s="138"/>
      <c r="E9" s="138"/>
      <c r="F9" s="138"/>
      <c r="G9" s="138"/>
      <c r="H9" s="138"/>
      <c r="I9" s="138"/>
      <c r="J9" s="139"/>
    </row>
    <row r="10" spans="1:10" x14ac:dyDescent="0.25">
      <c r="A10" s="20" t="s">
        <v>36</v>
      </c>
      <c r="B10" s="137" t="s">
        <v>50</v>
      </c>
      <c r="C10" s="138"/>
      <c r="D10" s="138"/>
      <c r="E10" s="138"/>
      <c r="F10" s="138"/>
      <c r="G10" s="138"/>
      <c r="H10" s="138"/>
      <c r="I10" s="138"/>
      <c r="J10" s="139"/>
    </row>
    <row r="11" spans="1:10" ht="33" customHeight="1" x14ac:dyDescent="0.25">
      <c r="A11" s="3" t="s">
        <v>7</v>
      </c>
      <c r="B11" s="118" t="s">
        <v>51</v>
      </c>
      <c r="C11" s="118"/>
      <c r="D11" s="118"/>
      <c r="E11" s="118"/>
      <c r="F11" s="118"/>
      <c r="G11" s="118"/>
      <c r="H11" s="118"/>
      <c r="I11" s="118"/>
      <c r="J11" s="119"/>
    </row>
    <row r="12" spans="1:10" ht="32.25" customHeight="1" x14ac:dyDescent="0.25">
      <c r="A12" s="3" t="s">
        <v>8</v>
      </c>
      <c r="B12" s="118" t="s">
        <v>52</v>
      </c>
      <c r="C12" s="118"/>
      <c r="D12" s="118"/>
      <c r="E12" s="118"/>
      <c r="F12" s="118"/>
      <c r="G12" s="118"/>
      <c r="H12" s="118"/>
      <c r="I12" s="118"/>
      <c r="J12" s="119"/>
    </row>
    <row r="13" spans="1:10" ht="15.75" x14ac:dyDescent="0.25">
      <c r="A13" s="111" t="s">
        <v>9</v>
      </c>
      <c r="B13" s="112"/>
      <c r="C13" s="112"/>
      <c r="D13" s="112"/>
      <c r="E13" s="112"/>
      <c r="F13" s="112"/>
      <c r="G13" s="112"/>
      <c r="H13" s="112"/>
      <c r="I13" s="112"/>
      <c r="J13" s="113"/>
    </row>
    <row r="14" spans="1:10" ht="20.25" customHeight="1" x14ac:dyDescent="0.25">
      <c r="A14" s="3" t="s">
        <v>10</v>
      </c>
      <c r="B14" s="21">
        <v>2</v>
      </c>
      <c r="C14" s="107" t="str">
        <f>IFERROR(VLOOKUP(B14,'[1]Validacion datos'!A2:B5,2,FALSE),"")</f>
        <v>DESARROLLO SOCIAL</v>
      </c>
      <c r="D14" s="107"/>
      <c r="E14" s="107"/>
      <c r="F14" s="107"/>
      <c r="G14" s="107"/>
      <c r="H14" s="107"/>
      <c r="I14" s="107"/>
      <c r="J14" s="107"/>
    </row>
    <row r="15" spans="1:10" ht="26.25" customHeight="1" x14ac:dyDescent="0.25">
      <c r="A15" s="3" t="s">
        <v>11</v>
      </c>
      <c r="B15" s="6">
        <v>2.5</v>
      </c>
      <c r="C15" s="107" t="str">
        <f>IFERROR(VLOOKUP(B15,'[1]Validacion datos'!A8:B26,2,FALSE),"")</f>
        <v>Vivienda digna en entornos saludables</v>
      </c>
      <c r="D15" s="107"/>
      <c r="E15" s="107"/>
      <c r="F15" s="107"/>
      <c r="G15" s="107"/>
      <c r="H15" s="107"/>
      <c r="I15" s="107"/>
      <c r="J15" s="107"/>
    </row>
    <row r="16" spans="1:10" x14ac:dyDescent="0.25">
      <c r="A16" s="3" t="s">
        <v>12</v>
      </c>
      <c r="B16" s="7" t="s">
        <v>53</v>
      </c>
      <c r="C16" s="117" t="str">
        <f>IFERROR(VLOOKUP(B16,'[1]Validacion datos'!D8:E64,2,FALSE),"")</f>
        <v>Garantizar el acceso universal a servicios de agua potable y saneamiento, provistos con calidad y eficiencia</v>
      </c>
      <c r="D16" s="117"/>
      <c r="E16" s="117"/>
      <c r="F16" s="117"/>
      <c r="G16" s="117"/>
      <c r="H16" s="117"/>
      <c r="I16" s="117"/>
      <c r="J16" s="117"/>
    </row>
    <row r="17" spans="1:12" ht="15.75" x14ac:dyDescent="0.25">
      <c r="A17" s="111" t="s">
        <v>13</v>
      </c>
      <c r="B17" s="112"/>
      <c r="C17" s="112"/>
      <c r="D17" s="112"/>
      <c r="E17" s="112"/>
      <c r="F17" s="112"/>
      <c r="G17" s="112"/>
      <c r="H17" s="112"/>
      <c r="I17" s="112"/>
      <c r="J17" s="113"/>
    </row>
    <row r="18" spans="1:12" ht="23.25" customHeight="1" x14ac:dyDescent="0.25">
      <c r="A18" s="3" t="s">
        <v>14</v>
      </c>
      <c r="B18" s="118" t="s">
        <v>57</v>
      </c>
      <c r="C18" s="118"/>
      <c r="D18" s="118"/>
      <c r="E18" s="118"/>
      <c r="F18" s="118"/>
      <c r="G18" s="118"/>
      <c r="H18" s="118"/>
      <c r="I18" s="118"/>
      <c r="J18" s="119"/>
    </row>
    <row r="19" spans="1:12" ht="28.5" customHeight="1" x14ac:dyDescent="0.25">
      <c r="A19" s="8" t="s">
        <v>15</v>
      </c>
      <c r="B19" s="118" t="s">
        <v>85</v>
      </c>
      <c r="C19" s="118"/>
      <c r="D19" s="118"/>
      <c r="E19" s="118"/>
      <c r="F19" s="118"/>
      <c r="G19" s="118"/>
      <c r="H19" s="118"/>
      <c r="I19" s="118"/>
      <c r="J19" s="119"/>
    </row>
    <row r="20" spans="1:12" ht="21" customHeight="1" x14ac:dyDescent="0.25">
      <c r="A20" s="8" t="s">
        <v>16</v>
      </c>
      <c r="B20" s="120" t="s">
        <v>94</v>
      </c>
      <c r="C20" s="120"/>
      <c r="D20" s="120"/>
      <c r="E20" s="120"/>
      <c r="F20" s="120"/>
      <c r="G20" s="120"/>
      <c r="H20" s="120"/>
      <c r="I20" s="120"/>
      <c r="J20" s="121"/>
    </row>
    <row r="21" spans="1:12" x14ac:dyDescent="0.25">
      <c r="A21" s="8" t="s">
        <v>37</v>
      </c>
      <c r="B21" s="118" t="s">
        <v>86</v>
      </c>
      <c r="C21" s="118"/>
      <c r="D21" s="118"/>
      <c r="E21" s="118"/>
      <c r="F21" s="118"/>
      <c r="G21" s="118"/>
      <c r="H21" s="118"/>
      <c r="I21" s="118"/>
      <c r="J21" s="119"/>
    </row>
    <row r="22" spans="1:12" ht="15.75" x14ac:dyDescent="0.25">
      <c r="A22" s="111" t="s">
        <v>17</v>
      </c>
      <c r="B22" s="112"/>
      <c r="C22" s="112"/>
      <c r="D22" s="112"/>
      <c r="E22" s="112"/>
      <c r="F22" s="112"/>
      <c r="G22" s="112"/>
      <c r="H22" s="112"/>
      <c r="I22" s="112"/>
      <c r="J22" s="113"/>
    </row>
    <row r="23" spans="1:12" ht="15.75" x14ac:dyDescent="0.25">
      <c r="A23" s="114" t="s">
        <v>18</v>
      </c>
      <c r="B23" s="115"/>
      <c r="C23" s="115"/>
      <c r="D23" s="115"/>
      <c r="E23" s="115"/>
      <c r="F23" s="115"/>
      <c r="G23" s="115"/>
      <c r="H23" s="115"/>
      <c r="I23" s="115"/>
      <c r="J23" s="116"/>
    </row>
    <row r="24" spans="1:12" ht="15" customHeight="1" x14ac:dyDescent="0.25">
      <c r="A24" s="122" t="s">
        <v>19</v>
      </c>
      <c r="B24" s="123"/>
      <c r="C24" s="155" t="s">
        <v>20</v>
      </c>
      <c r="D24" s="157"/>
      <c r="E24" s="157"/>
      <c r="F24" s="157" t="s">
        <v>21</v>
      </c>
      <c r="G24" s="157"/>
      <c r="H24" s="123"/>
      <c r="I24" s="155" t="s">
        <v>22</v>
      </c>
      <c r="J24" s="156"/>
    </row>
    <row r="25" spans="1:12" x14ac:dyDescent="0.25">
      <c r="A25" s="69">
        <v>400351394</v>
      </c>
      <c r="B25" s="70"/>
      <c r="C25" s="149" cm="1">
        <f t="array" ref="C25">+Tabla134[Financiera
(B)]</f>
        <v>421888104.16000003</v>
      </c>
      <c r="D25" s="150"/>
      <c r="E25" s="151"/>
      <c r="F25" s="149" cm="1">
        <f t="array" ref="F25">122661244.56+Tabla134[Financiera 
 (F)]</f>
        <v>161560620.78999999</v>
      </c>
      <c r="G25" s="150"/>
      <c r="H25" s="151"/>
      <c r="I25" s="144">
        <f>IF(F25&gt;0,F25/C25,0)</f>
        <v>0.38294661356161047</v>
      </c>
      <c r="J25" s="145"/>
      <c r="K25" s="37">
        <v>161819185.78999999</v>
      </c>
    </row>
    <row r="26" spans="1:12" ht="15.75" x14ac:dyDescent="0.25">
      <c r="A26" s="114" t="s">
        <v>23</v>
      </c>
      <c r="B26" s="115"/>
      <c r="C26" s="115"/>
      <c r="D26" s="115"/>
      <c r="E26" s="115"/>
      <c r="F26" s="115"/>
      <c r="G26" s="115"/>
      <c r="H26" s="115"/>
      <c r="I26" s="115"/>
      <c r="J26" s="116"/>
    </row>
    <row r="27" spans="1:12" ht="15" customHeight="1" x14ac:dyDescent="0.25">
      <c r="A27" s="4"/>
      <c r="B27"/>
      <c r="C27" s="146" t="s">
        <v>47</v>
      </c>
      <c r="D27" s="147"/>
      <c r="E27" s="146" t="s">
        <v>111</v>
      </c>
      <c r="F27" s="147"/>
      <c r="G27" s="146" t="s">
        <v>112</v>
      </c>
      <c r="H27" s="147"/>
      <c r="I27" s="146" t="s">
        <v>24</v>
      </c>
      <c r="J27" s="148"/>
    </row>
    <row r="28" spans="1:12" ht="38.25" x14ac:dyDescent="0.25">
      <c r="A28" s="9" t="s">
        <v>25</v>
      </c>
      <c r="B28" s="10" t="s">
        <v>26</v>
      </c>
      <c r="C28" s="10" t="s">
        <v>38</v>
      </c>
      <c r="D28" s="10" t="s">
        <v>39</v>
      </c>
      <c r="E28" s="87" t="s">
        <v>41</v>
      </c>
      <c r="F28" s="87" t="s">
        <v>42</v>
      </c>
      <c r="G28" s="10" t="s">
        <v>43</v>
      </c>
      <c r="H28" s="10" t="s">
        <v>44</v>
      </c>
      <c r="I28" s="10" t="s">
        <v>45</v>
      </c>
      <c r="J28" s="11" t="s">
        <v>46</v>
      </c>
      <c r="K28" s="71" t="s">
        <v>106</v>
      </c>
      <c r="L28" s="73" t="s">
        <v>107</v>
      </c>
    </row>
    <row r="29" spans="1:12" ht="63" customHeight="1" x14ac:dyDescent="0.25">
      <c r="A29" s="12" t="s">
        <v>75</v>
      </c>
      <c r="B29" s="33" t="s">
        <v>65</v>
      </c>
      <c r="C29" s="39">
        <v>475000</v>
      </c>
      <c r="D29" s="89">
        <v>421888104.16000003</v>
      </c>
      <c r="E29" s="76">
        <v>475000</v>
      </c>
      <c r="F29" s="88">
        <v>92587848.620000005</v>
      </c>
      <c r="G29" s="72">
        <v>419555</v>
      </c>
      <c r="H29" s="13">
        <v>38899376.229999997</v>
      </c>
      <c r="I29" s="14">
        <f>IF(G29&gt;0,G29/E29,0)</f>
        <v>0.88327368421052632</v>
      </c>
      <c r="J29" s="36">
        <f>IF(H29&gt;0,H29/F29,0)</f>
        <v>0.42013478884957373</v>
      </c>
      <c r="K29" s="72">
        <f>+Tabla134[[#This Row],[Física 
(E)]]-Tabla134[[#Headers],[ 417,518.00 ]]</f>
        <v>2037</v>
      </c>
      <c r="L29" s="54">
        <f>+Tabla134[[#Headers],[ 417,518.00 ]]-Tabla134[[#This Row],[ 417,518.00 ]]</f>
        <v>415481</v>
      </c>
    </row>
    <row r="30" spans="1:12" ht="15.75" x14ac:dyDescent="0.25">
      <c r="A30" s="111" t="s">
        <v>27</v>
      </c>
      <c r="B30" s="112"/>
      <c r="C30" s="112"/>
      <c r="D30" s="112"/>
      <c r="E30" s="112"/>
      <c r="F30" s="112"/>
      <c r="G30" s="112"/>
      <c r="H30" s="112"/>
      <c r="I30" s="112"/>
      <c r="J30" s="113"/>
      <c r="K30" s="75">
        <f>SUM(K26:K29)</f>
        <v>2037</v>
      </c>
    </row>
    <row r="31" spans="1:12" ht="15.75" x14ac:dyDescent="0.25">
      <c r="A31" s="114" t="s">
        <v>28</v>
      </c>
      <c r="B31" s="115"/>
      <c r="C31" s="115"/>
      <c r="D31" s="115"/>
      <c r="E31" s="115"/>
      <c r="F31" s="115"/>
      <c r="G31" s="115"/>
      <c r="H31" s="115"/>
      <c r="I31" s="115"/>
      <c r="J31" s="116"/>
      <c r="K31" s="47">
        <f>+Tabla134[[#Headers],[ 417,518.00 ]]-417332</f>
        <v>186</v>
      </c>
      <c r="L31" s="34"/>
    </row>
    <row r="32" spans="1:12" x14ac:dyDescent="0.25">
      <c r="A32" s="16" t="s">
        <v>29</v>
      </c>
      <c r="B32" s="120" t="s">
        <v>87</v>
      </c>
      <c r="C32" s="120"/>
      <c r="D32" s="120"/>
      <c r="E32" s="120"/>
      <c r="F32" s="120"/>
      <c r="G32" s="120"/>
      <c r="H32" s="120"/>
      <c r="I32" s="120"/>
      <c r="J32" s="121"/>
      <c r="K32" s="34"/>
    </row>
    <row r="33" spans="1:13" x14ac:dyDescent="0.25">
      <c r="A33" s="16" t="s">
        <v>30</v>
      </c>
      <c r="B33" s="118" t="s">
        <v>66</v>
      </c>
      <c r="C33" s="118"/>
      <c r="D33" s="118"/>
      <c r="E33" s="118"/>
      <c r="F33" s="118"/>
      <c r="G33" s="118"/>
      <c r="H33" s="118"/>
      <c r="I33" s="118"/>
      <c r="J33" s="119"/>
      <c r="K33" t="s">
        <v>113</v>
      </c>
    </row>
    <row r="34" spans="1:13" ht="70.5" customHeight="1" x14ac:dyDescent="0.25">
      <c r="A34" s="16" t="s">
        <v>31</v>
      </c>
      <c r="B34" s="120" t="s">
        <v>129</v>
      </c>
      <c r="C34" s="120"/>
      <c r="D34" s="120"/>
      <c r="E34" s="120"/>
      <c r="F34" s="120"/>
      <c r="G34" s="120"/>
      <c r="H34" s="120"/>
      <c r="I34" s="120"/>
      <c r="J34" s="121"/>
      <c r="K34" s="47" t="e" cm="1">
        <f t="array" ref="K34">+[5]!Tabla134[Física 
(E)]-Tabla134[Física 
(E)]</f>
        <v>#REF!</v>
      </c>
    </row>
    <row r="35" spans="1:13" ht="52.5" customHeight="1" x14ac:dyDescent="0.25">
      <c r="A35" s="16" t="s">
        <v>32</v>
      </c>
      <c r="B35" s="120" t="s">
        <v>130</v>
      </c>
      <c r="C35" s="120"/>
      <c r="D35" s="120"/>
      <c r="E35" s="120"/>
      <c r="F35" s="120"/>
      <c r="G35" s="120"/>
      <c r="H35" s="120"/>
      <c r="I35" s="120"/>
      <c r="J35" s="121"/>
      <c r="L35">
        <f>43+193</f>
        <v>236</v>
      </c>
    </row>
    <row r="36" spans="1:13" ht="15.75" x14ac:dyDescent="0.25">
      <c r="A36" s="111" t="s">
        <v>33</v>
      </c>
      <c r="B36" s="112"/>
      <c r="C36" s="112"/>
      <c r="D36" s="112"/>
      <c r="E36" s="112"/>
      <c r="F36" s="112"/>
      <c r="G36" s="112"/>
      <c r="H36" s="112"/>
      <c r="I36" s="112"/>
      <c r="J36" s="113"/>
      <c r="L36">
        <f>8+6+7+11</f>
        <v>32</v>
      </c>
    </row>
    <row r="37" spans="1:13" ht="15.75" x14ac:dyDescent="0.25">
      <c r="A37" s="159" t="s">
        <v>34</v>
      </c>
      <c r="B37" s="160"/>
      <c r="C37" s="160"/>
      <c r="D37" s="160"/>
      <c r="E37" s="160"/>
      <c r="F37" s="160"/>
      <c r="G37" s="160"/>
      <c r="H37" s="160"/>
      <c r="I37" s="160"/>
      <c r="J37" s="161"/>
      <c r="K37">
        <f>43+7</f>
        <v>50</v>
      </c>
      <c r="L37">
        <f>+L36/4</f>
        <v>8</v>
      </c>
    </row>
    <row r="38" spans="1:13" ht="20.25" customHeight="1" x14ac:dyDescent="0.25">
      <c r="A38" s="170"/>
      <c r="B38" s="171"/>
      <c r="C38" s="171"/>
      <c r="D38" s="171"/>
      <c r="E38" s="171"/>
      <c r="F38" s="171"/>
      <c r="G38" s="171"/>
      <c r="H38" s="171"/>
      <c r="I38" s="171"/>
      <c r="J38" s="172"/>
      <c r="K38">
        <f>+K37*3</f>
        <v>150</v>
      </c>
      <c r="L38" t="s">
        <v>114</v>
      </c>
      <c r="M38">
        <f>7.5*30</f>
        <v>225</v>
      </c>
    </row>
    <row r="39" spans="1:13" ht="19.5" customHeight="1" x14ac:dyDescent="0.25">
      <c r="A39" s="22"/>
      <c r="B39" s="22"/>
      <c r="C39" s="22"/>
      <c r="D39" s="22"/>
      <c r="E39" s="22"/>
      <c r="F39" s="22"/>
      <c r="G39" s="22"/>
      <c r="H39" s="22"/>
      <c r="I39" s="22"/>
      <c r="J39" s="22"/>
      <c r="K39">
        <f>43+193</f>
        <v>236</v>
      </c>
      <c r="L39" s="34">
        <f>53/55</f>
        <v>0.96363636363636362</v>
      </c>
    </row>
    <row r="40" spans="1:13" ht="18" customHeight="1" x14ac:dyDescent="0.25">
      <c r="A40" s="165" t="s">
        <v>40</v>
      </c>
      <c r="B40" s="165"/>
      <c r="C40" s="165"/>
      <c r="D40" s="165"/>
      <c r="E40" s="165"/>
      <c r="F40" s="165"/>
      <c r="G40" s="165"/>
      <c r="H40" s="165"/>
      <c r="I40" s="165"/>
      <c r="J40" s="165"/>
    </row>
    <row r="41" spans="1:13" ht="17.25" customHeight="1" x14ac:dyDescent="0.25">
      <c r="A41" s="49" t="s">
        <v>89</v>
      </c>
      <c r="B41" s="50">
        <f>+A25</f>
        <v>400351394</v>
      </c>
    </row>
    <row r="42" spans="1:13" ht="12.75" customHeight="1" x14ac:dyDescent="0.25">
      <c r="A42" s="49" t="s">
        <v>90</v>
      </c>
      <c r="B42" s="50">
        <f>+C25</f>
        <v>421888104.16000003</v>
      </c>
      <c r="G42" s="104"/>
      <c r="H42" s="104"/>
      <c r="I42" s="104"/>
      <c r="J42" s="104"/>
    </row>
    <row r="43" spans="1:13" x14ac:dyDescent="0.25">
      <c r="A43" s="49" t="s">
        <v>91</v>
      </c>
      <c r="B43" s="50">
        <f>+F25</f>
        <v>161560620.78999999</v>
      </c>
      <c r="G43" s="105"/>
      <c r="H43" s="105"/>
      <c r="I43" s="105"/>
      <c r="J43" s="105"/>
    </row>
    <row r="44" spans="1:13" x14ac:dyDescent="0.25">
      <c r="A44" s="66"/>
      <c r="B44" s="66"/>
      <c r="C44" s="66"/>
      <c r="D44" s="66"/>
      <c r="G44" s="105"/>
      <c r="H44" s="105"/>
      <c r="I44" s="105"/>
      <c r="J44" s="105"/>
    </row>
    <row r="45" spans="1:13" ht="9.75" customHeight="1" x14ac:dyDescent="0.25">
      <c r="A45" s="58"/>
      <c r="B45" s="58"/>
      <c r="C45" s="58"/>
      <c r="D45" s="58"/>
      <c r="G45" s="57"/>
      <c r="H45" s="57"/>
      <c r="I45" s="57"/>
      <c r="J45" s="57"/>
    </row>
    <row r="46" spans="1:13" ht="12.75" customHeight="1" x14ac:dyDescent="0.25">
      <c r="A46" s="57" t="s">
        <v>99</v>
      </c>
      <c r="B46" s="58"/>
      <c r="C46" s="105" t="s">
        <v>100</v>
      </c>
      <c r="D46" s="105"/>
      <c r="E46" s="105"/>
      <c r="G46" s="105" t="s">
        <v>101</v>
      </c>
      <c r="H46" s="105"/>
      <c r="I46" s="105"/>
      <c r="J46" s="105"/>
    </row>
    <row r="48" spans="1:13" ht="15.75" thickBot="1" x14ac:dyDescent="0.3">
      <c r="A48" s="56"/>
      <c r="B48" s="59"/>
      <c r="C48" s="106"/>
      <c r="D48" s="106"/>
      <c r="E48" s="106"/>
    </row>
    <row r="49" spans="1:10" x14ac:dyDescent="0.25">
      <c r="A49" s="59" t="s">
        <v>98</v>
      </c>
      <c r="C49" s="104" t="s">
        <v>102</v>
      </c>
      <c r="D49" s="104"/>
      <c r="E49" s="104"/>
      <c r="G49" s="166" t="s">
        <v>92</v>
      </c>
      <c r="H49" s="166"/>
      <c r="I49" s="166"/>
      <c r="J49" s="166"/>
    </row>
    <row r="50" spans="1:10" x14ac:dyDescent="0.25">
      <c r="A50" s="59" t="s">
        <v>103</v>
      </c>
      <c r="C50" s="104" t="s">
        <v>104</v>
      </c>
      <c r="D50" s="104"/>
      <c r="E50" s="104"/>
      <c r="G50" s="104" t="s">
        <v>93</v>
      </c>
      <c r="H50" s="104"/>
      <c r="I50" s="104"/>
      <c r="J50" s="104"/>
    </row>
    <row r="573" spans="5:5" x14ac:dyDescent="0.25">
      <c r="E573" s="5">
        <f>+E561+E542+E503+E441+E404</f>
        <v>0</v>
      </c>
    </row>
    <row r="743" spans="7:7" x14ac:dyDescent="0.25">
      <c r="G743" s="5">
        <f>+G714+G696+G676+G673+G667+G647+G639+G636+G633+G630+G624+G612+G606+G599+G596+G575</f>
        <v>0</v>
      </c>
    </row>
  </sheetData>
  <mergeCells count="57">
    <mergeCell ref="A37:J37"/>
    <mergeCell ref="A38:J38"/>
    <mergeCell ref="A40:J40"/>
    <mergeCell ref="A31:J31"/>
    <mergeCell ref="B32:J32"/>
    <mergeCell ref="B33:J33"/>
    <mergeCell ref="B34:J34"/>
    <mergeCell ref="B35:J35"/>
    <mergeCell ref="A36:J36"/>
    <mergeCell ref="B21:J21"/>
    <mergeCell ref="A30:J30"/>
    <mergeCell ref="A23:J23"/>
    <mergeCell ref="A24:B24"/>
    <mergeCell ref="C24:E24"/>
    <mergeCell ref="F24:H24"/>
    <mergeCell ref="I24:J24"/>
    <mergeCell ref="C25:E25"/>
    <mergeCell ref="F25:H25"/>
    <mergeCell ref="I25:J25"/>
    <mergeCell ref="A26:J26"/>
    <mergeCell ref="C27:D27"/>
    <mergeCell ref="E27:F27"/>
    <mergeCell ref="G27:H27"/>
    <mergeCell ref="I27:J27"/>
    <mergeCell ref="C16:J16"/>
    <mergeCell ref="A17:J17"/>
    <mergeCell ref="B18:J18"/>
    <mergeCell ref="B19:J19"/>
    <mergeCell ref="B20:J20"/>
    <mergeCell ref="B11:J11"/>
    <mergeCell ref="B12:J12"/>
    <mergeCell ref="A13:J13"/>
    <mergeCell ref="C14:J14"/>
    <mergeCell ref="C15:J15"/>
    <mergeCell ref="G42:J42"/>
    <mergeCell ref="G43:J43"/>
    <mergeCell ref="G44:J44"/>
    <mergeCell ref="B10:J10"/>
    <mergeCell ref="B1:J1"/>
    <mergeCell ref="B2:C2"/>
    <mergeCell ref="D2:H2"/>
    <mergeCell ref="B3:C3"/>
    <mergeCell ref="D3:H3"/>
    <mergeCell ref="A4:J4"/>
    <mergeCell ref="A5:J5"/>
    <mergeCell ref="A6:J6"/>
    <mergeCell ref="A7:J7"/>
    <mergeCell ref="B8:J8"/>
    <mergeCell ref="B9:J9"/>
    <mergeCell ref="A22:J22"/>
    <mergeCell ref="C50:E50"/>
    <mergeCell ref="G50:J50"/>
    <mergeCell ref="C46:E46"/>
    <mergeCell ref="G46:J46"/>
    <mergeCell ref="C48:E48"/>
    <mergeCell ref="C49:E49"/>
    <mergeCell ref="G49:J49"/>
  </mergeCells>
  <phoneticPr fontId="23" type="noConversion"/>
  <dataValidations xWindow="812" yWindow="687" count="16">
    <dataValidation allowBlank="1" showInputMessage="1" showErrorMessage="1" prompt="Monto ejecutado en el trimestre" sqref="H28:H29" xr:uid="{7F22632E-6BB1-4388-80CF-18C681D43A06}"/>
    <dataValidation allowBlank="1" showInputMessage="1" showErrorMessage="1" prompt="Meta alcanzada en el trimestre" sqref="G28" xr:uid="{FBE0F0A0-C9F1-46D1-B77E-CE73B5DB741C}"/>
    <dataValidation allowBlank="1" showInputMessage="1" showErrorMessage="1" prompt="Monto presupuestado para el producto" sqref="B41:B42 D28 F28" xr:uid="{661DBA64-9914-4ACC-88F3-B3FC2BE0F23B}"/>
    <dataValidation allowBlank="1" showInputMessage="1" showErrorMessage="1" prompt="Meta anual del indicador" sqref="E28:E29 C28:C29" xr:uid="{CC6A7AAA-2A34-47A3-AD79-7818FC8D26D8}"/>
    <dataValidation allowBlank="1" showInputMessage="1" showErrorMessage="1" prompt="Nombre del indicador" sqref="B28:B29" xr:uid="{A12FEF93-6026-4B9C-BE42-F22D899D68A5}"/>
    <dataValidation allowBlank="1" showInputMessage="1" showErrorMessage="1" prompt="Nombre de cada producto" sqref="A28:A29" xr:uid="{A3AF5AAA-2894-41CC-9545-6D2F1F5D9F94}"/>
    <dataValidation allowBlank="1" showInputMessage="1" showErrorMessage="1" prompt="¿En qué consiste el programa?" sqref="B19:J19" xr:uid="{47A99E24-4D03-435A-87A3-AFB66765B0BB}"/>
    <dataValidation allowBlank="1" showInputMessage="1" showErrorMessage="1" prompt="Presupuesto del programa" sqref="A25:C25 F25" xr:uid="{83A39D53-FA1B-455E-BDF4-D92F949FC351}"/>
    <dataValidation allowBlank="1" showInputMessage="1" showErrorMessage="1" prompt="Oportunidades de mejora identificadas" sqref="A38:J39" xr:uid="{0C19BC4D-BB4B-4792-92B9-9F9FF135D419}"/>
    <dataValidation allowBlank="1" showInputMessage="1" showErrorMessage="1" prompt="De existir desvío, explicar razones." sqref="B35:J35" xr:uid="{6AB367F6-34D0-4F84-8034-8BD0C1164848}"/>
    <dataValidation allowBlank="1" showInputMessage="1" showErrorMessage="1" prompt="1. Describir lo plasmado en el presupuesto_x000a_2. Describir lo alcanzado en términos financieros y de producción " sqref="B34:J34" xr:uid="{EACB18C3-E318-4A6B-BD71-C44C1AF6BFD1}"/>
    <dataValidation allowBlank="1" showInputMessage="1" showErrorMessage="1" prompt="¿En qué consiste el producto? su objetivo" sqref="B33:J33" xr:uid="{9FB1BE52-D627-4057-99EA-1CAC03BAA8D6}"/>
    <dataValidation allowBlank="1" showInputMessage="1" showErrorMessage="1" prompt="Nombre del producto" sqref="B32:J32" xr:uid="{9BACFE82-D546-4647-8D14-339AD0B3E001}"/>
    <dataValidation allowBlank="1" showInputMessage="1" showErrorMessage="1" prompt="¿A quién va dirigido el programa?, ¿qué característica tiene esta población que requiere ser beneficiada?" sqref="B20:J20" xr:uid="{31345D01-336E-45D1-89C3-B5F4E87CB486}"/>
    <dataValidation allowBlank="1" showInputMessage="1" prompt="Nombre del capítulo" sqref="B8:J10" xr:uid="{80D6CCA4-2213-4074-B6C4-A24F74ECDDE1}"/>
    <dataValidation allowBlank="1" sqref="A8" xr:uid="{17A7D1C9-7A78-44C4-AA43-6F2AA4B493E8}"/>
  </dataValidations>
  <pageMargins left="0.37" right="0.25" top="0.75" bottom="0.75" header="0.3" footer="0.3"/>
  <pageSetup scale="68" fitToHeight="0" orientation="portrait" r:id="rId1"/>
  <drawing r:id="rId2"/>
  <legacyDrawing r:id="rId3"/>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A78A5-F3E2-406F-BA83-5E0F35AB3771}">
  <dimension ref="A1"/>
  <sheetViews>
    <sheetView workbookViewId="0">
      <selection activeCell="J30" sqref="J30"/>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Portada</vt:lpstr>
      <vt:lpstr>Sub-port 1</vt:lpstr>
      <vt:lpstr>Programa 11</vt:lpstr>
      <vt:lpstr>Sub-port 2</vt:lpstr>
      <vt:lpstr>Programa 12</vt:lpstr>
      <vt:lpstr>Sub-port 3</vt:lpstr>
      <vt:lpstr>Programa 13</vt:lpstr>
      <vt:lpstr>Hoja1</vt:lpstr>
      <vt:lpstr>Portada!Área_de_impresión</vt:lpstr>
      <vt:lpstr>'Programa 11'!Área_de_impresión</vt:lpstr>
      <vt:lpstr>'Programa 12'!Área_de_impresión</vt:lpstr>
      <vt:lpstr>'Programa 13'!Área_de_impresión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Sergio M. Polanco Albuerne</cp:lastModifiedBy>
  <cp:lastPrinted>2025-02-26T13:15:02Z</cp:lastPrinted>
  <dcterms:created xsi:type="dcterms:W3CDTF">2021-03-22T15:50:10Z</dcterms:created>
  <dcterms:modified xsi:type="dcterms:W3CDTF">2025-02-26T13:15:08Z</dcterms:modified>
</cp:coreProperties>
</file>