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sergio.polanco\Documents\CAASD 2025\Fisico-Financiero\"/>
    </mc:Choice>
  </mc:AlternateContent>
  <xr:revisionPtr revIDLastSave="0" documentId="13_ncr:1_{66310F0F-946B-4811-BA17-5E0420B95932}" xr6:coauthVersionLast="47" xr6:coauthVersionMax="47" xr10:uidLastSave="{00000000-0000-0000-0000-000000000000}"/>
  <bookViews>
    <workbookView xWindow="-120" yWindow="-120" windowWidth="29040" windowHeight="17520" firstSheet="1"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s>
  <definedNames>
    <definedName name="_xlnm.Print_Area" localSheetId="0">Portada!$A$1:$M$45</definedName>
    <definedName name="_xlnm.Print_Area" localSheetId="2">'Programa 11'!$A$1:$J$52</definedName>
    <definedName name="_xlnm.Print_Area" localSheetId="4">'Programa 12'!$A$1:$J$54</definedName>
    <definedName name="_xlnm.Print_Area" localSheetId="6">'Programa 13'!$A$1:$J$51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0" i="2" l="1"/>
  <c r="J29" i="2"/>
  <c r="I29" i="2"/>
  <c r="I30" i="2"/>
  <c r="I25" i="3"/>
  <c r="I29" i="3"/>
  <c r="J29" i="1" l="1"/>
  <c r="E29" i="1" l="1"/>
  <c r="I29" i="1" s="1"/>
  <c r="F25" i="2"/>
  <c r="K29" i="3"/>
  <c r="E29" i="2" l="1"/>
  <c r="F25" i="3" l="1" a="1"/>
  <c r="F25" i="3" s="1"/>
  <c r="C25" i="2" l="1"/>
  <c r="I25" i="2" s="1"/>
  <c r="E30" i="2"/>
  <c r="A25" i="2"/>
  <c r="F25" i="1"/>
  <c r="I25" i="1" s="1"/>
  <c r="K30" i="3" l="1"/>
  <c r="K31" i="3"/>
  <c r="L39" i="3" l="1"/>
  <c r="L36" i="3" l="1"/>
  <c r="L37" i="3" s="1"/>
  <c r="M38" i="3"/>
  <c r="L35" i="3"/>
  <c r="K39" i="3"/>
  <c r="K37" i="3"/>
  <c r="K38" i="3" s="1"/>
  <c r="C25" i="3" l="1" a="1"/>
  <c r="C25" i="3" s="1"/>
  <c r="J29" i="3" l="1"/>
  <c r="F31" i="1"/>
  <c r="D30" i="1"/>
  <c r="E573" i="2"/>
  <c r="E574" i="3"/>
  <c r="E572" i="1"/>
  <c r="G743" i="2"/>
  <c r="G744" i="3"/>
  <c r="G742" i="1"/>
  <c r="B43" i="3" l="1"/>
  <c r="B46" i="2" l="1"/>
  <c r="B44" i="1"/>
  <c r="B44" i="3"/>
  <c r="B47" i="2"/>
  <c r="L29" i="3" l="1"/>
  <c r="B45" i="1" l="1"/>
  <c r="F30" i="1" l="1"/>
  <c r="B42" i="3" l="1"/>
  <c r="B43" i="1"/>
  <c r="D3" i="2" l="1"/>
  <c r="I31" i="1"/>
  <c r="J31" i="1"/>
  <c r="I30" i="1"/>
  <c r="J30" i="1"/>
  <c r="B45" i="2" l="1"/>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tc={FAB90B48-5FC0-4A27-AB08-10F09B4FE231}</author>
  </authors>
  <commentList>
    <comment ref="G30" authorId="0" shapeId="0" xr:uid="{FAB90B48-5FC0-4A27-AB08-10F09B4FE231}">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Estos son los datos que da el sistema meses febrero y marzo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tc={DE34995F-7F0B-4744-9B41-CD451E56DEFB}</author>
    <author>tc={F99C4963-82D8-4696-8DB2-C35DA3A2AFEC}</author>
  </authors>
  <commentList>
    <comment ref="G29" authorId="0" shapeId="0" xr:uid="{DE34995F-7F0B-4744-9B41-CD451E56DEF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sistema incremento en los clientes de alcantarillado. El sistema esta en revision.</t>
      </text>
    </comment>
    <comment ref="B35" authorId="1" shapeId="0" xr:uid="{F99C4963-82D8-4696-8DB2-C35DA3A2AFE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dato de las viviendas no es real, es proyectado ver estadístico.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tc={CCBAB2DE-F53C-4235-9FFA-928F728A4054}</author>
  </authors>
  <commentList>
    <comment ref="K28" authorId="0" shapeId="0" xr:uid="{CCBAB2DE-F53C-4235-9FFA-928F728A405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Cierre 2023</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<sst xmlns="http://schemas.openxmlformats.org/spreadsheetml/2006/main" count="266" uniqueCount="121">
  <si>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</si>
  <si>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</si>
  <si>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</si>
  <si>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</si>
  <si>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</si>
  <si>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</si>
  <si>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</si>
  <si>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</si>
  <si>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</si>
  <si>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</si>
  <si>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</si>
  <si>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</si>
  <si>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</si>
  <si>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</si>
  <si>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</si>
  <si>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</si>
  <si>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</si>
  <si>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</si>
  <si>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</si>
  <si>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</si>
  <si>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</si>
  <si>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</si>
  <si>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</si>
  <si>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</si>
  <si>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</si>
  <si>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</si>
  <si>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</si>
  <si>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</si>
  <si>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</si>
  <si>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</si>
  <si>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</si>
  <si>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</si>
  <si>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</si>
  <si>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</si>
  <si>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</si>
  <si>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</si>
  <si>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</si>
  <si>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</si>
  <si>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</si>
  <si>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</si>
  <si>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</si>
  <si>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</si>
  <si>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</si>
  <si>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</si>
  <si>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</si>
  <si>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</si>
  <si>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</si>
  <si>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</si>
  <si>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</si>
  <si>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</si>
  <si>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</si>
  <si>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</si>
  <si>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</si>
  <si>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</si>
  <si>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</si>
  <si>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</si>
  <si>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</si>
  <si>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</si>
  <si>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</si>
  <si>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</si>
  <si>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</si>
  <si>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</si>
  <si>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</si>
  <si>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</si>
  <si>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</si>
  <si>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</si>
  <si>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</si>
  <si>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</si>
  <si>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</si>
  <si>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</si>
  <si>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</si>
  <si>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</si>
  <si>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</si>
  <si>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</si>
  <si>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</si>
  <si>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</si>
  <si>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</si>
  <si>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</si>
  <si>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</si>
  <si>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</si>
  <si>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</si>
  <si>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</si>
  <si>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</si>
  <si>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</si>
  <si>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</si>
  <si>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</si>
  <si>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</si>
  <si>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</si>
  <si>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</si>
  <si>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</si>
  <si>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</si>
  <si>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</si>
  <si>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</si>
  <si>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</si>
  <si>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</si>
  <si>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</si>
  <si>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</si>
  <si>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</si>
  <si>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</si>
  <si>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</si>
  <si>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</si>
  <si>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</si>
  <si>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</si>
  <si>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</si>
  <si>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Lic. Katihuska Ledesma</t>
  </si>
  <si>
    <t xml:space="preserve"> 417,518.01</t>
  </si>
  <si>
    <t>Programación Trimestral</t>
  </si>
  <si>
    <t>Ejecución Trimestral</t>
  </si>
  <si>
    <t xml:space="preserve">                                                                                                                                                                                                                                                     </t>
  </si>
  <si>
    <t>52/53</t>
  </si>
  <si>
    <t xml:space="preserve"> Informe seguimiento del presupuesto físico 2025 correspondiente al Trimestre enero-marzo</t>
  </si>
  <si>
    <t xml:space="preserve"> 419,555.00 </t>
  </si>
  <si>
    <t>Informe de Evaluación Trimestre enero-marzo 2025 de las Metas Físicas-Financieras</t>
  </si>
  <si>
    <t>Dentro de este producto se ha dispuesto producir en el año un total de 580,262,400.00 metros cúbicos de agua potable en todo el año, lo cual supera la produccion esperada en lo que va de este año.
Durante el 1er trimestre, la producción diaria promedio se ha mantenido en 450.22  Millones de galones, lo cual equivale a 153,412,079.55 metros cúbicos de agua producida.</t>
  </si>
  <si>
    <t>En este producto se propuso recolectar 106,651,125.36,  metros cúbicos de agua residual en todo el año
Durante el  1er trimestre, se ha logrado recolectar 32,265,343.76 metros cúbicos de agua residual producto de haber alcanzado las 753,870.00 viviendas facturadas al servicio de alcantarillado sanitario</t>
  </si>
  <si>
    <t>En el producto 7694- ejecución financiera no alcanzo  la meta con relación a la programación, ya que durante este trimeste  los recursos  para la ejecucion de los  proyectos de inversion fueron habilitados al final del trimestre. con relacion a la  meta fisica hubo un incremento por  haberse dado la incorporación de clientes nuevos.</t>
  </si>
  <si>
    <t>Logros Alcanzados:
En este producto se propuso lograr el tratamiento de 32,122,555.00 metros cúbicos de agua residual durante todo el año.              
Durante el 1er trimestre, se ha logrado tratar un volumen de 8,008,628.81 gracias a la disponibilidad de 19 Plantas de tratamiento de aguas residuales las cuales en conjunto depuran diariamente 88,007 metros cúbicos de agua</t>
  </si>
  <si>
    <t>7695-La ejecución financiera se redujo  con relación a la programación  debido al rezago en los pagos de  inversion explicados anteriormente.</t>
  </si>
  <si>
    <t>En este producto se propuso llegar a tener incorporados 420,000 a los servicios institucionales
Durante el 1er trimestre, se ha logrado llegar a incorporar 424,351 Clientes a los servicios institucionales representando un incremento  de  4796 clientes durante el trimestre</t>
  </si>
  <si>
    <r>
      <t>La ejecución financiera fue baja con relación a la programación, ya que durante  este trimestre hubo rezago en</t>
    </r>
    <r>
      <rPr>
        <b/>
        <i/>
        <sz val="11"/>
        <rFont val="Calibri"/>
        <family val="2"/>
        <scheme val="minor"/>
      </rPr>
      <t xml:space="preserve"> los pagos de inversion debido a que el gobierno central habilitò los recursos de capital en el mes de febrero y hubieron cambios en el proceso de la programacion del gasto afectando la ejecucion</t>
    </r>
    <r>
      <rPr>
        <i/>
        <sz val="11"/>
        <rFont val="Calibri"/>
        <family val="2"/>
        <scheme val="minor"/>
      </rPr>
      <t>. Por otra parte, el indicador de facturación solo corresponde a los meses de febrero y marzo debido a que el mes de enero se realizò la transicion de un sistema comercial a otro afectando la disponibilidad de los datos correspondientes al mes de enero</t>
    </r>
  </si>
  <si>
    <t>En este trimestre una de las causas del desvío en la meta financiera, son los inconvenientes en los procesos de la adquisición de los insumos. programados. Adicionalmente, durante este trimestre  se han realizado la incorporación de nuevos usuarios a  un ritmo mayor al esperado, por esa razón se incremento la meta ficsica.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</si>
</sst>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_(* \(#,##0.00\);_(* &quot;-&quot;??_);_(@_)"/>
    <numFmt numFmtId="164" formatCode="_-* #,##0.00_-;\-* #,##0.00_-;_-* &quot;-&quot;??_-;_-@_-"/>
    <numFmt numFmtId="165" formatCode="dd/mm/yyyy;@"/>
    <numFmt numFmtId="166" formatCode="[$-10409]#,##0.00;\-#,##0.00"/>
    <numFmt numFmtId="167" formatCode="[$-10409]0.00%"/>
    <numFmt numFmtId="168" formatCode="_(* #,##0.00_);_(* \(#,##0.00\);_(* \-??_);_(@_)"/>
    <numFmt numFmtId="169" formatCode="_-* #,##0.00\ _€_-;\-* #,##0.00\ _€_-;_-* &quot;-&quot;??\ _€_-;_-@_-"/>
    <numFmt numFmtId="170" formatCode="_-* #,##0_-;\-* #,##0_-;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2"/>
      <color theme="1"/>
      <name val="Calibri"/>
      <family val="2"/>
      <scheme val="minor"/>
    </font>
    <font>
      <sz val="12"/>
      <color theme="0"/>
      <name val="Calibri"/>
      <family val="2"/>
      <scheme val="minor"/>
    </font>
    <font>
      <sz val="11"/>
      <name val="Calibri"/>
      <family val="2"/>
      <scheme val="minor"/>
    </font>
    <font>
      <b/>
      <sz val="12"/>
      <name val="Calibri"/>
      <family val="2"/>
    </font>
    <font>
      <i/>
      <sz val="12"/>
      <name val="Calibri"/>
      <family val="2"/>
      <scheme val="minor"/>
    </font>
    <font>
      <sz val="10"/>
      <color theme="1"/>
      <name val="Arial"/>
      <family val="2"/>
    </font>
    <font>
      <b/>
      <i/>
      <sz val="11"/>
      <name val="Calibri"/>
      <family val="2"/>
      <scheme val="minor"/>
    </font>
  </fonts>
  <fills count="12">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0000"/>
        <bgColor indexed="64"/>
      </patternFill>
    </fill>
  </fills>
  <borders count="43">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xf numFmtId="0" fontId="34" fillId="0" borderId="0"/>
    <xf numFmtId="164" fontId="34" fillId="0" borderId="0" applyFont="0" applyFill="0" applyBorder="0" applyAlignment="0" applyProtection="0"/>
    <xf numFmtId="9" fontId="34" fillId="0" borderId="0" applyFont="0" applyFill="0" applyBorder="0" applyAlignment="0" applyProtection="0"/>
    <xf numFmtId="0" fontId="35" fillId="10" borderId="0" applyNumberFormat="0" applyBorder="0" applyAlignment="0" applyProtection="0"/>
    <xf numFmtId="168" fontId="31" fillId="0" borderId="0" applyFill="0" applyBorder="0" applyAlignment="0" applyProtection="0"/>
    <xf numFmtId="0" fontId="31" fillId="0" borderId="0"/>
    <xf numFmtId="169" fontId="1" fillId="0" borderId="0" applyFont="0" applyFill="0" applyBorder="0" applyAlignment="0" applyProtection="0"/>
  </cellStyleXfs>
  <cellXfs count="149">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7"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6" fontId="0" fillId="0" borderId="0" xfId="0" applyNumberFormat="1"/>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4" xfId="0" applyNumberFormat="1" applyFont="1" applyBorder="1" applyAlignment="1" applyProtection="1">
      <alignment horizontal="center" vertical="center" wrapText="1" readingOrder="1"/>
      <protection locked="0"/>
    </xf>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7" fontId="17" fillId="7" borderId="39" xfId="0" applyNumberFormat="1" applyFont="1" applyFill="1" applyBorder="1" applyAlignment="1" applyProtection="1">
      <alignment horizontal="center" vertical="center" wrapText="1" readingOrder="1"/>
      <protection locked="0"/>
    </xf>
    <xf numFmtId="164"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43" fontId="0" fillId="0" borderId="0" xfId="0" applyNumberFormat="1"/>
    <xf numFmtId="0" fontId="17" fillId="0" borderId="0" xfId="0" applyFont="1" applyAlignment="1" applyProtection="1">
      <alignment horizontal="center" vertical="center" wrapText="1" readingOrder="1"/>
      <protection locked="0"/>
    </xf>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0" fontId="20" fillId="0" borderId="0" xfId="0" applyFont="1" applyProtection="1">
      <protection locked="0"/>
    </xf>
    <xf numFmtId="0" fontId="14" fillId="0" borderId="0" xfId="0" applyFont="1" applyProtection="1">
      <protection locked="0"/>
    </xf>
    <xf numFmtId="0" fontId="37" fillId="0" borderId="0" xfId="0" applyFont="1" applyProtection="1">
      <protection locked="0"/>
    </xf>
    <xf numFmtId="39" fontId="11" fillId="0" borderId="28" xfId="1" applyNumberFormat="1" applyFont="1" applyFill="1" applyBorder="1" applyAlignment="1" applyProtection="1">
      <alignment horizontal="center" vertical="center" wrapText="1" readingOrder="1"/>
      <protection locked="0"/>
    </xf>
    <xf numFmtId="164" fontId="17" fillId="0" borderId="0" xfId="0" applyNumberFormat="1" applyFont="1" applyAlignment="1" applyProtection="1">
      <alignment horizontal="center" vertical="center" wrapText="1" readingOrder="1"/>
      <protection locked="0"/>
    </xf>
    <xf numFmtId="0" fontId="16" fillId="8" borderId="41" xfId="0" applyFont="1" applyFill="1" applyBorder="1" applyAlignment="1">
      <alignment horizontal="center" vertical="center" wrapText="1" readingOrder="1"/>
    </xf>
    <xf numFmtId="170" fontId="0" fillId="11" borderId="0" xfId="0" applyNumberFormat="1" applyFill="1"/>
    <xf numFmtId="43" fontId="17" fillId="0" borderId="25" xfId="1" applyFont="1" applyBorder="1" applyAlignment="1" applyProtection="1">
      <alignment horizontal="center" vertical="center" wrapText="1" readingOrder="1"/>
      <protection locked="0"/>
    </xf>
    <xf numFmtId="43" fontId="17" fillId="0" borderId="39" xfId="1" applyFont="1" applyBorder="1" applyAlignment="1" applyProtection="1">
      <alignment horizontal="center" vertical="center" wrapText="1" readingOrder="1"/>
      <protection locked="0"/>
    </xf>
    <xf numFmtId="0" fontId="16" fillId="8" borderId="42" xfId="0" applyFont="1" applyFill="1" applyBorder="1" applyAlignment="1">
      <alignment horizontal="center" vertical="center" wrapText="1" readingOrder="1"/>
    </xf>
    <xf numFmtId="0" fontId="16" fillId="0" borderId="31" xfId="0" applyFont="1" applyBorder="1" applyAlignment="1">
      <alignment horizontal="center" vertical="center" wrapText="1" readingOrder="1"/>
    </xf>
    <xf numFmtId="4" fontId="39" fillId="0" borderId="0" xfId="0" applyNumberFormat="1" applyFont="1" applyAlignment="1">
      <alignment vertical="center"/>
    </xf>
    <xf numFmtId="0" fontId="19" fillId="0" borderId="0" xfId="0" applyFont="1" applyAlignment="1">
      <alignment horizontal="left" vertical="center" wrapText="1"/>
    </xf>
    <xf numFmtId="43" fontId="16" fillId="8" borderId="41" xfId="1" applyFont="1" applyFill="1" applyBorder="1" applyAlignment="1" applyProtection="1">
      <alignment horizontal="center" vertical="center" wrapText="1" readingOrder="1"/>
    </xf>
    <xf numFmtId="43" fontId="17" fillId="0" borderId="28" xfId="1" applyFont="1" applyFill="1" applyBorder="1" applyAlignment="1" applyProtection="1">
      <alignment horizontal="center" vertical="center" wrapText="1"/>
      <protection locked="0"/>
    </xf>
    <xf numFmtId="43" fontId="17" fillId="0" borderId="24" xfId="1" applyFont="1" applyFill="1" applyBorder="1" applyAlignment="1" applyProtection="1">
      <alignment horizontal="center" vertical="center" wrapText="1" readingOrder="1"/>
      <protection locked="0"/>
    </xf>
    <xf numFmtId="43" fontId="17" fillId="0" borderId="28" xfId="1" applyFont="1" applyFill="1" applyBorder="1" applyAlignment="1" applyProtection="1">
      <alignment horizontal="center" vertical="center" wrapText="1" readingOrder="1"/>
      <protection locked="0"/>
    </xf>
    <xf numFmtId="43" fontId="17" fillId="0" borderId="33" xfId="1" applyFont="1" applyFill="1" applyBorder="1" applyAlignment="1" applyProtection="1">
      <alignment horizontal="center" vertical="center" wrapText="1" readingOrder="1"/>
      <protection locked="0"/>
    </xf>
    <xf numFmtId="164" fontId="36" fillId="0" borderId="0" xfId="0" applyNumberFormat="1" applyFont="1" applyAlignment="1">
      <alignment vertical="center"/>
    </xf>
    <xf numFmtId="39" fontId="11" fillId="0" borderId="27" xfId="1" applyNumberFormat="1" applyFont="1" applyFill="1" applyBorder="1" applyAlignment="1" applyProtection="1">
      <alignment horizontal="center" vertical="center" wrapText="1" readingOrder="1"/>
      <protection locked="0"/>
    </xf>
    <xf numFmtId="4" fontId="36" fillId="0" borderId="0" xfId="0" applyNumberFormat="1" applyFont="1" applyAlignment="1">
      <alignment vertical="center"/>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1" fillId="0" borderId="10" xfId="0" applyFont="1" applyBorder="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39" fontId="14" fillId="0" borderId="25" xfId="1" applyNumberFormat="1" applyFont="1" applyFill="1" applyBorder="1" applyAlignment="1" applyProtection="1">
      <alignment horizontal="center" vertical="center" wrapText="1" readingOrder="1"/>
      <protection locked="0"/>
    </xf>
    <xf numFmtId="39" fontId="14" fillId="0" borderId="38" xfId="1" applyNumberFormat="1" applyFont="1" applyFill="1" applyBorder="1" applyAlignment="1" applyProtection="1">
      <alignment horizontal="center" vertical="center" wrapText="1" readingOrder="1"/>
      <protection locked="0"/>
    </xf>
    <xf numFmtId="39" fontId="14" fillId="0" borderId="24" xfId="1" applyNumberFormat="1" applyFont="1" applyFill="1" applyBorder="1" applyAlignment="1" applyProtection="1">
      <alignment horizontal="center" vertical="center" wrapText="1" readingOrder="1"/>
      <protection locked="0"/>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8" fillId="0" borderId="0" xfId="0" applyFont="1" applyAlignment="1" applyProtection="1">
      <alignment horizontal="left" vertical="center" wrapText="1"/>
      <protection locked="0"/>
    </xf>
    <xf numFmtId="0" fontId="38"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1" fillId="0" borderId="40" xfId="0" applyFont="1" applyBorder="1" applyAlignment="1" applyProtection="1">
      <alignment horizontal="center"/>
      <protection locked="0"/>
    </xf>
    <xf numFmtId="43" fontId="11" fillId="0" borderId="25" xfId="1" applyFont="1" applyFill="1" applyBorder="1" applyAlignment="1" applyProtection="1">
      <alignment horizontal="center" vertical="center" wrapText="1" readingOrder="1"/>
      <protection locked="0"/>
    </xf>
    <xf numFmtId="43" fontId="11" fillId="0" borderId="38" xfId="1" applyFont="1" applyFill="1" applyBorder="1" applyAlignment="1" applyProtection="1">
      <alignment horizontal="center" vertical="center" wrapText="1" readingOrder="1"/>
      <protection locked="0"/>
    </xf>
    <xf numFmtId="43" fontId="11" fillId="0" borderId="24" xfId="1" applyFont="1" applyFill="1" applyBorder="1" applyAlignment="1" applyProtection="1">
      <alignment horizontal="center" vertical="center" wrapText="1" readingOrder="1"/>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7">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strike val="0"/>
        <outline val="0"/>
        <shadow val="0"/>
        <u val="none"/>
        <vertAlign val="baseline"/>
        <sz val="10"/>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_(* \(#,##0.00\);_(* &quot;-&quot;??_);_(@_)"/>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indexed="64"/>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12</xdr:row>
      <xdr:rowOff>95250</xdr:rowOff>
    </xdr:from>
    <xdr:to>
      <xdr:col>12</xdr:col>
      <xdr:colOff>757067</xdr:colOff>
      <xdr:row>28</xdr:row>
      <xdr:rowOff>85725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67225" y="41910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6" dataDxfId="44" headerRowBorderDxfId="45" tableBorderDxfId="43" totalsRowBorderDxfId="42">
  <tableColumns count="10">
    <tableColumn id="1" xr3:uid="{DC1B7B10-25DF-444B-B97E-464EC471DB5B}" name="Producto" dataDxfId="41"/>
    <tableColumn id="2" xr3:uid="{C61E64BC-B5A5-45F4-8F84-130CBA355D9D}" name="Indicador" dataDxfId="40"/>
    <tableColumn id="3" xr3:uid="{3AC7971E-A8AB-4C13-830D-AC13829EAC0E}" name="Física_x000a_(A)" dataDxfId="39" dataCellStyle="Millares">
      <calculatedColumnFormula>+'[2]Programacion fisica EP Nueva'!$O$16</calculatedColumnFormula>
    </tableColumn>
    <tableColumn id="4" xr3:uid="{8DB7EDBB-DB79-4CBD-AD68-D153CE19B0A8}" name="Financiera_x000a_(B)" dataDxfId="38">
      <calculatedColumnFormula>+C25</calculatedColumnFormula>
    </tableColumn>
    <tableColumn id="9" xr3:uid="{AC3E8DE2-D537-4CBB-AD59-753602F58C3E}" name="Física_x000a_(C)" dataDxfId="37">
      <calculatedColumnFormula>+Tabla1[[#This Row],[Física
(A)]]/4</calculatedColumnFormula>
    </tableColumn>
    <tableColumn id="10" xr3:uid="{25C7EA1D-EAE0-4DC9-9FB1-C0E265B640E6}" name="Financiera_x000a_(D)" dataDxfId="36">
      <calculatedColumnFormula>+Tabla1[[#This Row],[Financiera
(B)]]/4</calculatedColumnFormula>
    </tableColumn>
    <tableColumn id="5" xr3:uid="{C2FDA61C-9281-4FCB-A3FE-246521A85EA0}" name="Física _x000a_(E)" dataDxfId="35" dataCellStyle="Millares"/>
    <tableColumn id="6" xr3:uid="{B07D8104-8103-4848-A228-6FBAE528EF68}" name="Financiera _x000a_ (F)" dataDxfId="34"/>
    <tableColumn id="7" xr3:uid="{F97ACE16-1124-4543-AD0A-CBAA1878A36A}" name="Física _x000a_(%)_x000a_ G=E/C" dataDxfId="33" dataCellStyle="Porcentaje">
      <calculatedColumnFormula>IF(G29&gt;0,G29/E29,0)</calculatedColumnFormula>
    </tableColumn>
    <tableColumn id="8" xr3:uid="{CAB2F777-24BA-4EFC-82F9-153B93171D9B}" name="Financiero _x000a_(%) _x000a_H=F/D" dataDxfId="32">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tableColumn id="10" xr3:uid="{889C75D1-1248-4F97-A615-BE519BD5DC80}" name="Financiera_x000a_(D)" dataDxfId="21" dataCellStyle="Millares"/>
    <tableColumn id="5" xr3:uid="{92B90EC3-83BA-45B2-9B80-28BBEB7EC9E0}" name="Física _x000a_(E)" dataDxfId="20" dataCellStyle="Millares"/>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dataCellStyle="Millares"/>
    <tableColumn id="10" xr3:uid="{C6C24817-50B9-4FBC-9CF2-C09963EAFB4E}" name="Financiera_x000a_(D)" dataDxfId="6"/>
    <tableColumn id="5" xr3:uid="{786A5200-41D3-481B-9A19-3F77FB2229DF}" name="Física _x000a_(E)" dataDxfId="5"/>
    <tableColumn id="6" xr3:uid="{91D23E72-A360-428B-840C-BE0D90B779E3}" name="Financiera _x000a_ (F)" dataDxfId="4"/>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D853953D-0DF5-483D-8742-1A58754CB484}" name=" 419,555.00 " dataDxfId="1">
      <calculatedColumnFormula>424351-Tabla134[[#Headers],[ 419,555.00 ]]</calculatedColumnFormula>
    </tableColumn>
    <tableColumn id="12" xr3:uid="{FB985FF8-7CCB-412B-8A22-53514E034BD7}" name=" 417,518.01" dataDxfId="0">
      <calculatedColumnFormula>+Tabla134[[#Headers],[ 419,555.00 ]]-Tabla134[[#This Row],[ 419,555.00 ]]</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0" dT="2025-04-11T18:44:49.84" personId="{A995B7DC-7C80-4285-8632-5C43433DD047}" id="{FAB90B48-5FC0-4A27-AB08-10F09B4FE231}">
    <text>Estos son los datos que da el sistema meses febrero y marzo</text>
  </threadedComment>
</ThreadedComments>
</file>

<file path=xl/threadedComments/threadedComment2.xml><?xml version="1.0" encoding="utf-8"?>
<ThreadedComments xmlns="http://schemas.microsoft.com/office/spreadsheetml/2018/threadedcomments" xmlns:x="http://schemas.openxmlformats.org/spreadsheetml/2006/main">
  <threadedComment ref="G29" dT="2025-04-11T18:44:16.34" personId="{A995B7DC-7C80-4285-8632-5C43433DD047}" id="{DE34995F-7F0B-4744-9B41-CD451E56DEFB}">
    <text>El sistema incremento en los clientes de alcantarillado. El sistema esta en revision.</text>
  </threadedComment>
  <threadedComment ref="B35" dT="2025-04-11T18:25:47.35" personId="{A995B7DC-7C80-4285-8632-5C43433DD047}" id="{F99C4963-82D8-4696-8DB2-C35DA3A2AFEC}">
    <text>El dato de las viviendas no es real, es proyectado ver estadístico.</text>
  </threadedComment>
</ThreadedComments>
</file>

<file path=xl/threadedComments/threadedComment3.xml><?xml version="1.0" encoding="utf-8"?>
<ThreadedComments xmlns="http://schemas.microsoft.com/office/spreadsheetml/2018/threadedcomments" xmlns:x="http://schemas.openxmlformats.org/spreadsheetml/2006/main">
  <threadedComment ref="K28" dT="2024-04-09T14:57:31.62" personId="{A995B7DC-7C80-4285-8632-5C43433DD047}" id="{CCBAB2DE-F53C-4235-9FFA-928F728A4054}">
    <text>Cierre 2023</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3" zoomScaleNormal="100" zoomScaleSheetLayoutView="100" workbookViewId="0">
      <selection activeCell="A11" sqref="A11:M1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77"/>
      <c r="B2" s="77"/>
      <c r="C2" s="77"/>
      <c r="D2" s="77"/>
      <c r="E2" s="77"/>
      <c r="F2" s="77"/>
      <c r="G2" s="77"/>
      <c r="H2" s="77"/>
      <c r="I2" s="77"/>
      <c r="J2" s="77"/>
      <c r="K2" s="77"/>
      <c r="L2" s="77"/>
      <c r="M2" s="77"/>
    </row>
    <row r="10" spans="1:15" ht="33.75" x14ac:dyDescent="0.5">
      <c r="A10" s="78" t="s">
        <v>69</v>
      </c>
      <c r="B10" s="78"/>
      <c r="C10" s="78"/>
      <c r="D10" s="78"/>
      <c r="E10" s="78"/>
      <c r="F10" s="78"/>
      <c r="G10" s="78"/>
      <c r="H10" s="78"/>
      <c r="I10" s="78"/>
      <c r="J10" s="78"/>
      <c r="K10" s="78"/>
      <c r="L10" s="78"/>
      <c r="M10" s="78"/>
    </row>
    <row r="11" spans="1:15" ht="63.75" customHeight="1" x14ac:dyDescent="0.45">
      <c r="A11" s="79" t="s">
        <v>110</v>
      </c>
      <c r="B11" s="79"/>
      <c r="C11" s="79"/>
      <c r="D11" s="79"/>
      <c r="E11" s="79"/>
      <c r="F11" s="79"/>
      <c r="G11" s="79"/>
      <c r="H11" s="79"/>
      <c r="I11" s="79"/>
      <c r="J11" s="79"/>
      <c r="K11" s="79"/>
      <c r="L11" s="79"/>
      <c r="M11" s="79"/>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80" t="s">
        <v>70</v>
      </c>
      <c r="B18" s="80"/>
      <c r="C18" s="80"/>
      <c r="D18" s="80"/>
      <c r="E18" s="80"/>
      <c r="F18" s="80"/>
      <c r="G18" s="80"/>
      <c r="H18" s="80"/>
      <c r="I18" s="80"/>
      <c r="J18" s="80"/>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J742"/>
  <sheetViews>
    <sheetView view="pageBreakPreview" topLeftCell="A19" zoomScaleNormal="100" zoomScaleSheetLayoutView="100" workbookViewId="0">
      <selection activeCell="C50" sqref="C50:E50"/>
    </sheetView>
  </sheetViews>
  <sheetFormatPr baseColWidth="10" defaultRowHeight="15" x14ac:dyDescent="0.25"/>
  <cols>
    <col min="1" max="1" width="28.7109375" style="5" customWidth="1"/>
    <col min="2" max="2" width="21.42578125" style="5" customWidth="1"/>
    <col min="3" max="6" width="12.7109375" style="5" customWidth="1"/>
    <col min="7" max="7" width="12.42578125" style="5" customWidth="1"/>
    <col min="8" max="8" width="16.7109375" style="5" customWidth="1"/>
    <col min="9" max="9" width="12.7109375" style="5" customWidth="1"/>
    <col min="10" max="10" width="20.140625" style="5" customWidth="1"/>
  </cols>
  <sheetData>
    <row r="1" spans="1:10" ht="21.75" customHeight="1" thickBot="1" x14ac:dyDescent="0.3">
      <c r="A1" s="17"/>
      <c r="B1" s="101" t="s">
        <v>112</v>
      </c>
      <c r="C1" s="102"/>
      <c r="D1" s="102"/>
      <c r="E1" s="102"/>
      <c r="F1" s="102"/>
      <c r="G1" s="102"/>
      <c r="H1" s="102"/>
      <c r="I1" s="102"/>
      <c r="J1" s="103"/>
    </row>
    <row r="2" spans="1:10" ht="21.75" customHeight="1" thickBot="1" x14ac:dyDescent="0.3">
      <c r="A2" s="18"/>
      <c r="B2" s="104" t="s">
        <v>0</v>
      </c>
      <c r="C2" s="105"/>
      <c r="D2" s="104" t="s">
        <v>1</v>
      </c>
      <c r="E2" s="105"/>
      <c r="F2" s="105"/>
      <c r="G2" s="105"/>
      <c r="H2" s="106"/>
      <c r="I2" s="1" t="s">
        <v>2</v>
      </c>
      <c r="J2" s="2" t="s">
        <v>3</v>
      </c>
    </row>
    <row r="3" spans="1:10" ht="21.75" thickBot="1" x14ac:dyDescent="0.3">
      <c r="A3" s="19"/>
      <c r="B3" s="107" t="s">
        <v>4</v>
      </c>
      <c r="C3" s="108"/>
      <c r="D3" s="107" t="s">
        <v>80</v>
      </c>
      <c r="E3" s="108"/>
      <c r="F3" s="108"/>
      <c r="G3" s="108"/>
      <c r="H3" s="109"/>
      <c r="I3" s="23" t="s">
        <v>78</v>
      </c>
      <c r="J3" s="24">
        <v>0</v>
      </c>
    </row>
    <row r="4" spans="1:10" ht="9.75" customHeight="1" x14ac:dyDescent="0.25">
      <c r="A4" s="110"/>
      <c r="B4" s="111"/>
      <c r="C4" s="111"/>
      <c r="D4" s="112"/>
      <c r="E4" s="112"/>
      <c r="F4" s="112"/>
      <c r="G4" s="112"/>
      <c r="H4" s="112"/>
      <c r="I4" s="111"/>
      <c r="J4" s="113"/>
    </row>
    <row r="5" spans="1:10" ht="3" customHeight="1" x14ac:dyDescent="0.25">
      <c r="A5" s="85"/>
      <c r="B5" s="86"/>
      <c r="C5" s="86"/>
      <c r="D5" s="86"/>
      <c r="E5" s="86"/>
      <c r="F5" s="86"/>
      <c r="G5" s="86"/>
      <c r="H5" s="86"/>
      <c r="I5" s="86"/>
      <c r="J5" s="87"/>
    </row>
    <row r="6" spans="1:10" ht="15.75" x14ac:dyDescent="0.25">
      <c r="A6" s="88" t="s">
        <v>84</v>
      </c>
      <c r="B6" s="89"/>
      <c r="C6" s="89"/>
      <c r="D6" s="89"/>
      <c r="E6" s="89"/>
      <c r="F6" s="89"/>
      <c r="G6" s="89"/>
      <c r="H6" s="89"/>
      <c r="I6" s="89"/>
      <c r="J6" s="90"/>
    </row>
    <row r="7" spans="1:10" ht="15.75" x14ac:dyDescent="0.25">
      <c r="A7" s="91" t="s">
        <v>5</v>
      </c>
      <c r="B7" s="92"/>
      <c r="C7" s="92"/>
      <c r="D7" s="92"/>
      <c r="E7" s="92"/>
      <c r="F7" s="92"/>
      <c r="G7" s="92"/>
      <c r="H7" s="92"/>
      <c r="I7" s="92"/>
      <c r="J7" s="93"/>
    </row>
    <row r="8" spans="1:10" x14ac:dyDescent="0.25">
      <c r="A8" s="3" t="s">
        <v>6</v>
      </c>
      <c r="B8" s="114" t="s">
        <v>48</v>
      </c>
      <c r="C8" s="115"/>
      <c r="D8" s="115"/>
      <c r="E8" s="115"/>
      <c r="F8" s="115"/>
      <c r="G8" s="115"/>
      <c r="H8" s="115"/>
      <c r="I8" s="115"/>
      <c r="J8" s="116"/>
    </row>
    <row r="9" spans="1:10" ht="15" customHeight="1" x14ac:dyDescent="0.25">
      <c r="A9" s="20" t="s">
        <v>35</v>
      </c>
      <c r="B9" s="114" t="s">
        <v>49</v>
      </c>
      <c r="C9" s="115"/>
      <c r="D9" s="115"/>
      <c r="E9" s="115"/>
      <c r="F9" s="115"/>
      <c r="G9" s="115"/>
      <c r="H9" s="115"/>
      <c r="I9" s="115"/>
      <c r="J9" s="116"/>
    </row>
    <row r="10" spans="1:10" x14ac:dyDescent="0.25">
      <c r="A10" s="20" t="s">
        <v>36</v>
      </c>
      <c r="B10" s="114" t="s">
        <v>50</v>
      </c>
      <c r="C10" s="115"/>
      <c r="D10" s="115"/>
      <c r="E10" s="115"/>
      <c r="F10" s="115"/>
      <c r="G10" s="115"/>
      <c r="H10" s="115"/>
      <c r="I10" s="115"/>
      <c r="J10" s="116"/>
    </row>
    <row r="11" spans="1:10" ht="29.25" customHeight="1" x14ac:dyDescent="0.25">
      <c r="A11" s="3" t="s">
        <v>7</v>
      </c>
      <c r="B11" s="95" t="s">
        <v>51</v>
      </c>
      <c r="C11" s="95"/>
      <c r="D11" s="95"/>
      <c r="E11" s="95"/>
      <c r="F11" s="95"/>
      <c r="G11" s="95"/>
      <c r="H11" s="95"/>
      <c r="I11" s="95"/>
      <c r="J11" s="96"/>
    </row>
    <row r="12" spans="1:10" ht="32.25" customHeight="1" x14ac:dyDescent="0.25">
      <c r="A12" s="3" t="s">
        <v>8</v>
      </c>
      <c r="B12" s="95" t="s">
        <v>52</v>
      </c>
      <c r="C12" s="95"/>
      <c r="D12" s="95"/>
      <c r="E12" s="95"/>
      <c r="F12" s="95"/>
      <c r="G12" s="95"/>
      <c r="H12" s="95"/>
      <c r="I12" s="95"/>
      <c r="J12" s="96"/>
    </row>
    <row r="13" spans="1:10" ht="15.75" x14ac:dyDescent="0.25">
      <c r="A13" s="88" t="s">
        <v>9</v>
      </c>
      <c r="B13" s="89"/>
      <c r="C13" s="89"/>
      <c r="D13" s="89"/>
      <c r="E13" s="89"/>
      <c r="F13" s="89"/>
      <c r="G13" s="89"/>
      <c r="H13" s="89"/>
      <c r="I13" s="89"/>
      <c r="J13" s="90"/>
    </row>
    <row r="14" spans="1:10" x14ac:dyDescent="0.25">
      <c r="A14" s="3" t="s">
        <v>10</v>
      </c>
      <c r="B14" s="21">
        <v>2</v>
      </c>
      <c r="C14" s="84" t="str">
        <f>IFERROR(VLOOKUP(B14,'[1]Validacion datos'!A2:B5,2,FALSE),"")</f>
        <v>DESARROLLO SOCIAL</v>
      </c>
      <c r="D14" s="84"/>
      <c r="E14" s="84"/>
      <c r="F14" s="84"/>
      <c r="G14" s="84"/>
      <c r="H14" s="84"/>
      <c r="I14" s="84"/>
      <c r="J14" s="84"/>
    </row>
    <row r="15" spans="1:10" x14ac:dyDescent="0.25">
      <c r="A15" s="3" t="s">
        <v>11</v>
      </c>
      <c r="B15" s="6">
        <v>2.5</v>
      </c>
      <c r="C15" s="84" t="str">
        <f>IFERROR(VLOOKUP(B15,'[1]Validacion datos'!A8:B26,2,FALSE),"")</f>
        <v>Vivienda digna en entornos saludables</v>
      </c>
      <c r="D15" s="84"/>
      <c r="E15" s="84"/>
      <c r="F15" s="84"/>
      <c r="G15" s="84"/>
      <c r="H15" s="84"/>
      <c r="I15" s="84"/>
      <c r="J15" s="84"/>
    </row>
    <row r="16" spans="1:10" x14ac:dyDescent="0.25">
      <c r="A16" s="3" t="s">
        <v>12</v>
      </c>
      <c r="B16" s="7" t="s">
        <v>53</v>
      </c>
      <c r="C16" s="94" t="str">
        <f>IFERROR(VLOOKUP(B16,'[1]Validacion datos'!D8:E64,2,FALSE),"")</f>
        <v>Garantizar el acceso universal a servicios de agua potable y saneamiento, provistos con calidad y eficiencia</v>
      </c>
      <c r="D16" s="94"/>
      <c r="E16" s="94"/>
      <c r="F16" s="94"/>
      <c r="G16" s="94"/>
      <c r="H16" s="94"/>
      <c r="I16" s="94"/>
      <c r="J16" s="94"/>
    </row>
    <row r="17" spans="1:10" ht="15.75" x14ac:dyDescent="0.25">
      <c r="A17" s="88" t="s">
        <v>13</v>
      </c>
      <c r="B17" s="89"/>
      <c r="C17" s="89"/>
      <c r="D17" s="89"/>
      <c r="E17" s="89"/>
      <c r="F17" s="89"/>
      <c r="G17" s="89"/>
      <c r="H17" s="89"/>
      <c r="I17" s="89"/>
      <c r="J17" s="90"/>
    </row>
    <row r="18" spans="1:10" x14ac:dyDescent="0.25">
      <c r="A18" s="3" t="s">
        <v>14</v>
      </c>
      <c r="B18" s="95" t="s">
        <v>54</v>
      </c>
      <c r="C18" s="95"/>
      <c r="D18" s="95"/>
      <c r="E18" s="95"/>
      <c r="F18" s="95"/>
      <c r="G18" s="95"/>
      <c r="H18" s="95"/>
      <c r="I18" s="95"/>
      <c r="J18" s="96"/>
    </row>
    <row r="19" spans="1:10" ht="141" customHeight="1" x14ac:dyDescent="0.25">
      <c r="A19" s="8" t="s">
        <v>15</v>
      </c>
      <c r="B19" s="95" t="s">
        <v>96</v>
      </c>
      <c r="C19" s="95"/>
      <c r="D19" s="95"/>
      <c r="E19" s="95"/>
      <c r="F19" s="95"/>
      <c r="G19" s="95"/>
      <c r="H19" s="95"/>
      <c r="I19" s="95"/>
      <c r="J19" s="96"/>
    </row>
    <row r="20" spans="1:10" ht="14.25" customHeight="1" x14ac:dyDescent="0.25">
      <c r="A20" s="8" t="s">
        <v>16</v>
      </c>
      <c r="B20" s="97" t="s">
        <v>94</v>
      </c>
      <c r="C20" s="97"/>
      <c r="D20" s="97"/>
      <c r="E20" s="97"/>
      <c r="F20" s="97"/>
      <c r="G20" s="97"/>
      <c r="H20" s="97"/>
      <c r="I20" s="97"/>
      <c r="J20" s="98"/>
    </row>
    <row r="21" spans="1:10" x14ac:dyDescent="0.25">
      <c r="A21" s="8" t="s">
        <v>37</v>
      </c>
      <c r="B21" s="95" t="s">
        <v>67</v>
      </c>
      <c r="C21" s="95"/>
      <c r="D21" s="95"/>
      <c r="E21" s="95"/>
      <c r="F21" s="95"/>
      <c r="G21" s="95"/>
      <c r="H21" s="95"/>
      <c r="I21" s="95"/>
      <c r="J21" s="96"/>
    </row>
    <row r="22" spans="1:10" ht="15.75" x14ac:dyDescent="0.25">
      <c r="A22" s="88" t="s">
        <v>17</v>
      </c>
      <c r="B22" s="89"/>
      <c r="C22" s="89"/>
      <c r="D22" s="89"/>
      <c r="E22" s="89"/>
      <c r="F22" s="89"/>
      <c r="G22" s="89"/>
      <c r="H22" s="89"/>
      <c r="I22" s="89"/>
      <c r="J22" s="90"/>
    </row>
    <row r="23" spans="1:10" ht="15.75" x14ac:dyDescent="0.25">
      <c r="A23" s="91" t="s">
        <v>18</v>
      </c>
      <c r="B23" s="92"/>
      <c r="C23" s="92"/>
      <c r="D23" s="92"/>
      <c r="E23" s="92"/>
      <c r="F23" s="92"/>
      <c r="G23" s="92"/>
      <c r="H23" s="92"/>
      <c r="I23" s="92"/>
      <c r="J23" s="93"/>
    </row>
    <row r="24" spans="1:10" ht="15" customHeight="1" x14ac:dyDescent="0.25">
      <c r="A24" s="99" t="s">
        <v>19</v>
      </c>
      <c r="B24" s="100"/>
      <c r="C24" s="133" t="s">
        <v>20</v>
      </c>
      <c r="D24" s="135"/>
      <c r="E24" s="135"/>
      <c r="F24" s="135" t="s">
        <v>21</v>
      </c>
      <c r="G24" s="135"/>
      <c r="H24" s="100"/>
      <c r="I24" s="133" t="s">
        <v>22</v>
      </c>
      <c r="J24" s="134"/>
    </row>
    <row r="25" spans="1:10" x14ac:dyDescent="0.25">
      <c r="A25" s="138">
        <v>3517737184</v>
      </c>
      <c r="B25" s="139"/>
      <c r="C25" s="120">
        <v>5133395705.5299997</v>
      </c>
      <c r="D25" s="121"/>
      <c r="E25" s="122"/>
      <c r="F25" s="123">
        <f>+H29</f>
        <v>239636365.87</v>
      </c>
      <c r="G25" s="124"/>
      <c r="H25" s="125"/>
      <c r="I25" s="140">
        <f>IF(F25&gt;0,F25/C25,0)</f>
        <v>4.6681841731361064E-2</v>
      </c>
      <c r="J25" s="141"/>
    </row>
    <row r="26" spans="1:10" ht="15.75" x14ac:dyDescent="0.25">
      <c r="A26" s="91" t="s">
        <v>23</v>
      </c>
      <c r="B26" s="92"/>
      <c r="C26" s="92"/>
      <c r="D26" s="92"/>
      <c r="E26" s="92"/>
      <c r="F26" s="92"/>
      <c r="G26" s="92"/>
      <c r="H26" s="92"/>
      <c r="I26" s="92"/>
      <c r="J26" s="93"/>
    </row>
    <row r="27" spans="1:10" ht="15" customHeight="1" x14ac:dyDescent="0.25">
      <c r="A27" s="4"/>
      <c r="B27"/>
      <c r="C27" s="117" t="s">
        <v>47</v>
      </c>
      <c r="D27" s="118"/>
      <c r="E27" s="117" t="s">
        <v>106</v>
      </c>
      <c r="F27" s="118"/>
      <c r="G27" s="117" t="s">
        <v>107</v>
      </c>
      <c r="H27" s="118"/>
      <c r="I27" s="117" t="s">
        <v>24</v>
      </c>
      <c r="J27" s="119"/>
    </row>
    <row r="28" spans="1:10" ht="38.25" x14ac:dyDescent="0.25">
      <c r="A28" s="9" t="s">
        <v>25</v>
      </c>
      <c r="B28" s="10" t="s">
        <v>26</v>
      </c>
      <c r="C28" s="10" t="s">
        <v>38</v>
      </c>
      <c r="D28" s="10" t="s">
        <v>39</v>
      </c>
      <c r="E28" s="10" t="s">
        <v>41</v>
      </c>
      <c r="F28" s="10" t="s">
        <v>42</v>
      </c>
      <c r="G28" s="10" t="s">
        <v>43</v>
      </c>
      <c r="H28" s="10" t="s">
        <v>44</v>
      </c>
      <c r="I28" s="10" t="s">
        <v>45</v>
      </c>
      <c r="J28" s="11" t="s">
        <v>46</v>
      </c>
    </row>
    <row r="29" spans="1:10" ht="48" x14ac:dyDescent="0.25">
      <c r="A29" s="25" t="s">
        <v>83</v>
      </c>
      <c r="B29" s="26" t="s">
        <v>82</v>
      </c>
      <c r="C29" s="39">
        <v>580262400</v>
      </c>
      <c r="D29" s="13">
        <v>5133395705.5299997</v>
      </c>
      <c r="E29" s="13">
        <f>+Tabla1[[#This Row],[Física
(A)]]/4</f>
        <v>145065600</v>
      </c>
      <c r="F29" s="13">
        <v>773902180.48000002</v>
      </c>
      <c r="G29" s="70">
        <v>153412079.54545456</v>
      </c>
      <c r="H29" s="13">
        <v>239636365.87</v>
      </c>
      <c r="I29" s="45">
        <f>IF(G29&gt;0,G29/E29,0)</f>
        <v>1.0575358978658935</v>
      </c>
      <c r="J29" s="36">
        <f>IF(H29&gt;0,H29/F29,0)</f>
        <v>0.30964684157029965</v>
      </c>
    </row>
    <row r="30" spans="1:10" ht="24" customHeight="1" x14ac:dyDescent="0.25">
      <c r="A30" s="43"/>
      <c r="B30" s="27" t="s">
        <v>81</v>
      </c>
      <c r="C30" s="44"/>
      <c r="D30" s="42">
        <f t="shared" ref="D30" si="0">+C26</f>
        <v>0</v>
      </c>
      <c r="E30" s="44">
        <v>80000000</v>
      </c>
      <c r="F30" s="42">
        <f>+Tabla1[[#This Row],[Financiera
(B)]]/4</f>
        <v>0</v>
      </c>
      <c r="G30" s="44">
        <v>61441448</v>
      </c>
      <c r="H30" s="42"/>
      <c r="I30" s="45">
        <f>IF(G30&gt;0,G30/E30,0)</f>
        <v>0.76801810000000004</v>
      </c>
      <c r="J30" s="46">
        <f>IF(H30&gt;0,H30/F30,0)</f>
        <v>0</v>
      </c>
    </row>
    <row r="31" spans="1:10" ht="37.5" customHeight="1" x14ac:dyDescent="0.25">
      <c r="A31" s="43"/>
      <c r="B31" s="27" t="s">
        <v>79</v>
      </c>
      <c r="C31" s="44"/>
      <c r="D31" s="42">
        <v>0</v>
      </c>
      <c r="E31" s="42">
        <v>1250000</v>
      </c>
      <c r="F31" s="42">
        <f>+Tabla1[[#This Row],[Financiera
(B)]]/4</f>
        <v>0</v>
      </c>
      <c r="G31" s="42">
        <v>1255297.56</v>
      </c>
      <c r="H31" s="42"/>
      <c r="I31" s="45">
        <f t="shared" ref="I31:J31" si="1">IF(G31&gt;0,G31/E31,0)</f>
        <v>1.0042380479999999</v>
      </c>
      <c r="J31" s="46">
        <f t="shared" si="1"/>
        <v>0</v>
      </c>
    </row>
    <row r="32" spans="1:10" ht="15.75" x14ac:dyDescent="0.25">
      <c r="A32" s="88" t="s">
        <v>27</v>
      </c>
      <c r="B32" s="89"/>
      <c r="C32" s="89"/>
      <c r="D32" s="89"/>
      <c r="E32" s="89"/>
      <c r="F32" s="89"/>
      <c r="G32" s="89"/>
      <c r="H32" s="89"/>
      <c r="I32" s="89"/>
      <c r="J32" s="90"/>
    </row>
    <row r="33" spans="1:10" ht="15.75" x14ac:dyDescent="0.25">
      <c r="A33" s="91" t="s">
        <v>28</v>
      </c>
      <c r="B33" s="92"/>
      <c r="C33" s="92"/>
      <c r="D33" s="92"/>
      <c r="E33" s="92"/>
      <c r="F33" s="92"/>
      <c r="G33" s="92"/>
      <c r="H33" s="92"/>
      <c r="I33" s="92"/>
      <c r="J33" s="93"/>
    </row>
    <row r="34" spans="1:10" ht="26.25" customHeight="1" x14ac:dyDescent="0.25">
      <c r="A34" s="16" t="s">
        <v>29</v>
      </c>
      <c r="B34" s="97" t="s">
        <v>88</v>
      </c>
      <c r="C34" s="97"/>
      <c r="D34" s="97"/>
      <c r="E34" s="97"/>
      <c r="F34" s="97"/>
      <c r="G34" s="97"/>
      <c r="H34" s="97"/>
      <c r="I34" s="97"/>
      <c r="J34" s="98"/>
    </row>
    <row r="35" spans="1:10" ht="27.75" customHeight="1" x14ac:dyDescent="0.25">
      <c r="A35" s="16" t="s">
        <v>30</v>
      </c>
      <c r="B35" s="95" t="s">
        <v>58</v>
      </c>
      <c r="C35" s="95"/>
      <c r="D35" s="95"/>
      <c r="E35" s="95"/>
      <c r="F35" s="95"/>
      <c r="G35" s="95"/>
      <c r="H35" s="95"/>
      <c r="I35" s="95"/>
      <c r="J35" s="96"/>
    </row>
    <row r="36" spans="1:10" ht="67.5" customHeight="1" x14ac:dyDescent="0.25">
      <c r="A36" s="16" t="s">
        <v>31</v>
      </c>
      <c r="B36" s="136" t="s">
        <v>113</v>
      </c>
      <c r="C36" s="136"/>
      <c r="D36" s="136"/>
      <c r="E36" s="136"/>
      <c r="F36" s="136"/>
      <c r="G36" s="136"/>
      <c r="H36" s="136"/>
      <c r="I36" s="136"/>
      <c r="J36" s="137"/>
    </row>
    <row r="37" spans="1:10" ht="87.75" customHeight="1" x14ac:dyDescent="0.25">
      <c r="A37" s="16" t="s">
        <v>32</v>
      </c>
      <c r="B37" s="97" t="s">
        <v>119</v>
      </c>
      <c r="C37" s="97"/>
      <c r="D37" s="97"/>
      <c r="E37" s="97"/>
      <c r="F37" s="97"/>
      <c r="G37" s="97"/>
      <c r="H37" s="97"/>
      <c r="I37" s="97"/>
      <c r="J37" s="98"/>
    </row>
    <row r="38" spans="1:10" ht="15.75" x14ac:dyDescent="0.25">
      <c r="A38" s="88" t="s">
        <v>33</v>
      </c>
      <c r="B38" s="89"/>
      <c r="C38" s="89"/>
      <c r="D38" s="89"/>
      <c r="E38" s="89"/>
      <c r="F38" s="89"/>
      <c r="G38" s="89"/>
      <c r="H38" s="89"/>
      <c r="I38" s="89"/>
      <c r="J38" s="90"/>
    </row>
    <row r="39" spans="1:10" ht="15.75" x14ac:dyDescent="0.25">
      <c r="A39" s="126" t="s">
        <v>34</v>
      </c>
      <c r="B39" s="127"/>
      <c r="C39" s="127"/>
      <c r="D39" s="127"/>
      <c r="E39" s="127"/>
      <c r="F39" s="127"/>
      <c r="G39" s="127"/>
      <c r="H39" s="127"/>
      <c r="I39" s="127"/>
      <c r="J39" s="128"/>
    </row>
    <row r="40" spans="1:10" ht="21" customHeight="1" x14ac:dyDescent="0.25">
      <c r="A40" s="129"/>
      <c r="B40" s="130"/>
      <c r="C40" s="130"/>
      <c r="D40" s="130"/>
      <c r="E40" s="130"/>
      <c r="F40" s="130"/>
      <c r="G40" s="130"/>
      <c r="H40" s="130"/>
      <c r="I40" s="130"/>
      <c r="J40" s="131"/>
    </row>
    <row r="41" spans="1:10" ht="6" customHeight="1" x14ac:dyDescent="0.25">
      <c r="A41" s="22"/>
      <c r="B41" s="22"/>
      <c r="C41" s="22"/>
      <c r="D41" s="22"/>
      <c r="E41" s="22"/>
      <c r="F41" s="22"/>
      <c r="G41" s="22"/>
      <c r="H41" s="22"/>
      <c r="I41" s="22"/>
      <c r="J41" s="22"/>
    </row>
    <row r="42" spans="1:10" ht="14.25" customHeight="1" x14ac:dyDescent="0.25">
      <c r="A42" s="132" t="s">
        <v>40</v>
      </c>
      <c r="B42" s="132"/>
      <c r="C42" s="132"/>
      <c r="D42" s="132"/>
      <c r="E42" s="132"/>
      <c r="F42" s="132"/>
      <c r="G42" s="132"/>
      <c r="H42" s="132"/>
      <c r="I42" s="132"/>
      <c r="J42" s="132"/>
    </row>
    <row r="43" spans="1:10" x14ac:dyDescent="0.25">
      <c r="A43" s="48" t="s">
        <v>89</v>
      </c>
      <c r="B43" s="49">
        <f>+A25</f>
        <v>3517737184</v>
      </c>
    </row>
    <row r="44" spans="1:10" x14ac:dyDescent="0.25">
      <c r="A44" s="48" t="s">
        <v>90</v>
      </c>
      <c r="B44" s="49">
        <f>+C25</f>
        <v>5133395705.5299997</v>
      </c>
      <c r="G44" s="81"/>
      <c r="H44" s="81"/>
      <c r="I44" s="81"/>
      <c r="J44" s="81"/>
    </row>
    <row r="45" spans="1:10" x14ac:dyDescent="0.25">
      <c r="A45" s="48" t="s">
        <v>91</v>
      </c>
      <c r="B45" s="49">
        <f>+F25</f>
        <v>239636365.87</v>
      </c>
      <c r="G45" s="82"/>
      <c r="H45" s="82"/>
      <c r="I45" s="82"/>
      <c r="J45" s="82"/>
    </row>
    <row r="46" spans="1:10" ht="12" hidden="1" customHeight="1" x14ac:dyDescent="0.25">
      <c r="A46" s="57"/>
      <c r="B46" s="57"/>
      <c r="C46" s="57"/>
      <c r="D46" s="57"/>
      <c r="G46" s="82"/>
      <c r="H46" s="82"/>
      <c r="I46" s="82"/>
      <c r="J46" s="82"/>
    </row>
    <row r="47" spans="1:10" ht="15" customHeight="1" x14ac:dyDescent="0.25">
      <c r="A47" s="54"/>
      <c r="B47" s="54"/>
      <c r="C47" s="54"/>
      <c r="D47" s="54"/>
      <c r="G47" s="53"/>
      <c r="H47" s="53"/>
      <c r="I47" s="53"/>
      <c r="J47" s="53"/>
    </row>
    <row r="48" spans="1:10" x14ac:dyDescent="0.25">
      <c r="A48" s="53" t="s">
        <v>98</v>
      </c>
      <c r="B48" s="54"/>
      <c r="C48" s="82" t="s">
        <v>99</v>
      </c>
      <c r="D48" s="82"/>
      <c r="E48" s="82"/>
      <c r="H48" s="82" t="s">
        <v>100</v>
      </c>
      <c r="I48" s="82"/>
      <c r="J48" s="82"/>
    </row>
    <row r="50" spans="1:10" ht="15.75" thickBot="1" x14ac:dyDescent="0.3">
      <c r="A50" s="52"/>
      <c r="B50" s="55"/>
      <c r="C50" s="83"/>
      <c r="D50" s="83"/>
      <c r="E50" s="83"/>
      <c r="H50" s="83"/>
      <c r="I50" s="83"/>
      <c r="J50" s="83"/>
    </row>
    <row r="51" spans="1:10" x14ac:dyDescent="0.25">
      <c r="A51" s="55" t="s">
        <v>97</v>
      </c>
      <c r="C51" s="81" t="s">
        <v>101</v>
      </c>
      <c r="D51" s="81"/>
      <c r="E51" s="81"/>
      <c r="H51" s="81" t="s">
        <v>104</v>
      </c>
      <c r="I51" s="81"/>
      <c r="J51" s="81"/>
    </row>
    <row r="52" spans="1:10" x14ac:dyDescent="0.25">
      <c r="A52" s="55" t="s">
        <v>102</v>
      </c>
      <c r="C52" s="81" t="s">
        <v>103</v>
      </c>
      <c r="D52" s="81"/>
      <c r="E52" s="81"/>
      <c r="H52" s="81" t="s">
        <v>93</v>
      </c>
      <c r="I52" s="81"/>
      <c r="J52" s="81"/>
    </row>
    <row r="572" spans="5:5" x14ac:dyDescent="0.25">
      <c r="E572" s="5">
        <f>+E560+E541+E502+E440+E403</f>
        <v>0</v>
      </c>
    </row>
    <row r="742" spans="7:7" x14ac:dyDescent="0.25">
      <c r="G742" s="5">
        <f>+G713+G695+G675+G672+G666+G646+G638+G635+G632+G629+G623+G611+G605+G598+G595+G574</f>
        <v>0</v>
      </c>
    </row>
  </sheetData>
  <mergeCells count="59">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C52:E52"/>
    <mergeCell ref="H48:J48"/>
    <mergeCell ref="H51:J51"/>
    <mergeCell ref="H52:J52"/>
    <mergeCell ref="C48:E48"/>
    <mergeCell ref="C50:E50"/>
    <mergeCell ref="C51:E51"/>
    <mergeCell ref="H50:J50"/>
  </mergeCells>
  <phoneticPr fontId="23" type="noConversion"/>
  <dataValidations xWindow="600" yWindow="769"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0"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AC18" sqref="AC18"/>
    </sheetView>
  </sheetViews>
  <sheetFormatPr baseColWidth="10" defaultRowHeight="15" x14ac:dyDescent="0.25"/>
  <cols>
    <col min="1" max="16384" width="11.42578125" style="32"/>
  </cols>
  <sheetData>
    <row r="18" spans="1:10" ht="278.25" customHeight="1" x14ac:dyDescent="1.95">
      <c r="A18" s="80" t="s">
        <v>71</v>
      </c>
      <c r="B18" s="80"/>
      <c r="C18" s="80"/>
      <c r="D18" s="80"/>
      <c r="E18" s="80"/>
      <c r="F18" s="80"/>
      <c r="G18" s="80"/>
      <c r="H18" s="80"/>
      <c r="I18" s="80"/>
      <c r="J18" s="80"/>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M743"/>
  <sheetViews>
    <sheetView view="pageBreakPreview" topLeftCell="A35" zoomScaleNormal="100" zoomScaleSheetLayoutView="100" workbookViewId="0">
      <selection activeCell="A25" sqref="A25"/>
    </sheetView>
  </sheetViews>
  <sheetFormatPr baseColWidth="10" defaultRowHeight="15" x14ac:dyDescent="0.25"/>
  <cols>
    <col min="1" max="1" width="36" style="5" customWidth="1"/>
    <col min="2" max="2" width="14.5703125" style="5" customWidth="1"/>
    <col min="3"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4.140625" bestFit="1" customWidth="1"/>
    <col min="13" max="13" width="19.140625" bestFit="1" customWidth="1"/>
  </cols>
  <sheetData>
    <row r="1" spans="1:10" ht="21.75" customHeight="1" thickBot="1" x14ac:dyDescent="0.3">
      <c r="A1" s="17"/>
      <c r="B1" s="101" t="s">
        <v>112</v>
      </c>
      <c r="C1" s="102"/>
      <c r="D1" s="102"/>
      <c r="E1" s="102"/>
      <c r="F1" s="102"/>
      <c r="G1" s="102"/>
      <c r="H1" s="102"/>
      <c r="I1" s="102"/>
      <c r="J1" s="103"/>
    </row>
    <row r="2" spans="1:10" ht="21.75" thickBot="1" x14ac:dyDescent="0.3">
      <c r="A2" s="18"/>
      <c r="B2" s="104" t="s">
        <v>0</v>
      </c>
      <c r="C2" s="105"/>
      <c r="D2" s="104" t="s">
        <v>1</v>
      </c>
      <c r="E2" s="105"/>
      <c r="F2" s="105"/>
      <c r="G2" s="105"/>
      <c r="H2" s="106"/>
      <c r="I2" s="1" t="s">
        <v>2</v>
      </c>
      <c r="J2" s="2" t="s">
        <v>3</v>
      </c>
    </row>
    <row r="3" spans="1:10" ht="21.75" thickBot="1" x14ac:dyDescent="0.3">
      <c r="A3" s="19"/>
      <c r="B3" s="107" t="s">
        <v>4</v>
      </c>
      <c r="C3" s="108"/>
      <c r="D3" s="107" t="str">
        <f>+'Programa 11'!D3</f>
        <v>Lineamientos para la Ejecución Presupuestaria 2019 de Empresas Publicas no Financieras</v>
      </c>
      <c r="E3" s="108"/>
      <c r="F3" s="108"/>
      <c r="G3" s="108"/>
      <c r="H3" s="109"/>
      <c r="I3" s="23"/>
      <c r="J3" s="24"/>
    </row>
    <row r="4" spans="1:10" ht="7.5" customHeight="1" x14ac:dyDescent="0.25">
      <c r="A4" s="110"/>
      <c r="B4" s="111"/>
      <c r="C4" s="111"/>
      <c r="D4" s="112"/>
      <c r="E4" s="112"/>
      <c r="F4" s="112"/>
      <c r="G4" s="112"/>
      <c r="H4" s="112"/>
      <c r="I4" s="111"/>
      <c r="J4" s="113"/>
    </row>
    <row r="5" spans="1:10" ht="3" customHeight="1" x14ac:dyDescent="0.25">
      <c r="A5" s="85"/>
      <c r="B5" s="86"/>
      <c r="C5" s="86"/>
      <c r="D5" s="86"/>
      <c r="E5" s="86"/>
      <c r="F5" s="86"/>
      <c r="G5" s="86"/>
      <c r="H5" s="86"/>
      <c r="I5" s="86"/>
      <c r="J5" s="87"/>
    </row>
    <row r="6" spans="1:10" ht="15.75" x14ac:dyDescent="0.25">
      <c r="A6" s="88" t="s">
        <v>84</v>
      </c>
      <c r="B6" s="89"/>
      <c r="C6" s="89"/>
      <c r="D6" s="89"/>
      <c r="E6" s="89"/>
      <c r="F6" s="89"/>
      <c r="G6" s="89"/>
      <c r="H6" s="89"/>
      <c r="I6" s="89"/>
      <c r="J6" s="90"/>
    </row>
    <row r="7" spans="1:10" ht="15.75" x14ac:dyDescent="0.25">
      <c r="A7" s="91" t="s">
        <v>5</v>
      </c>
      <c r="B7" s="92"/>
      <c r="C7" s="92"/>
      <c r="D7" s="92"/>
      <c r="E7" s="92"/>
      <c r="F7" s="92"/>
      <c r="G7" s="92"/>
      <c r="H7" s="92"/>
      <c r="I7" s="92"/>
      <c r="J7" s="93"/>
    </row>
    <row r="8" spans="1:10" x14ac:dyDescent="0.25">
      <c r="A8" s="3" t="s">
        <v>6</v>
      </c>
      <c r="B8" s="114" t="s">
        <v>48</v>
      </c>
      <c r="C8" s="115"/>
      <c r="D8" s="115"/>
      <c r="E8" s="115"/>
      <c r="F8" s="115"/>
      <c r="G8" s="115"/>
      <c r="H8" s="115"/>
      <c r="I8" s="115"/>
      <c r="J8" s="116"/>
    </row>
    <row r="9" spans="1:10" ht="15" customHeight="1" x14ac:dyDescent="0.25">
      <c r="A9" s="20" t="s">
        <v>35</v>
      </c>
      <c r="B9" s="114" t="s">
        <v>49</v>
      </c>
      <c r="C9" s="115"/>
      <c r="D9" s="115"/>
      <c r="E9" s="115"/>
      <c r="F9" s="115"/>
      <c r="G9" s="115"/>
      <c r="H9" s="115"/>
      <c r="I9" s="115"/>
      <c r="J9" s="116"/>
    </row>
    <row r="10" spans="1:10" x14ac:dyDescent="0.25">
      <c r="A10" s="20" t="s">
        <v>36</v>
      </c>
      <c r="B10" s="114" t="s">
        <v>50</v>
      </c>
      <c r="C10" s="115"/>
      <c r="D10" s="115"/>
      <c r="E10" s="115"/>
      <c r="F10" s="115"/>
      <c r="G10" s="115"/>
      <c r="H10" s="115"/>
      <c r="I10" s="115"/>
      <c r="J10" s="116"/>
    </row>
    <row r="11" spans="1:10" ht="30.75" customHeight="1" x14ac:dyDescent="0.25">
      <c r="A11" s="3" t="s">
        <v>7</v>
      </c>
      <c r="B11" s="95" t="s">
        <v>51</v>
      </c>
      <c r="C11" s="95"/>
      <c r="D11" s="95"/>
      <c r="E11" s="95"/>
      <c r="F11" s="95"/>
      <c r="G11" s="95"/>
      <c r="H11" s="95"/>
      <c r="I11" s="95"/>
      <c r="J11" s="96"/>
    </row>
    <row r="12" spans="1:10" ht="32.25" customHeight="1" x14ac:dyDescent="0.25">
      <c r="A12" s="3" t="s">
        <v>8</v>
      </c>
      <c r="B12" s="95" t="s">
        <v>52</v>
      </c>
      <c r="C12" s="95"/>
      <c r="D12" s="95"/>
      <c r="E12" s="95"/>
      <c r="F12" s="95"/>
      <c r="G12" s="95"/>
      <c r="H12" s="95"/>
      <c r="I12" s="95"/>
      <c r="J12" s="96"/>
    </row>
    <row r="13" spans="1:10" ht="15.75" x14ac:dyDescent="0.25">
      <c r="A13" s="88" t="s">
        <v>9</v>
      </c>
      <c r="B13" s="89"/>
      <c r="C13" s="89"/>
      <c r="D13" s="89"/>
      <c r="E13" s="89"/>
      <c r="F13" s="89"/>
      <c r="G13" s="89"/>
      <c r="H13" s="89"/>
      <c r="I13" s="89"/>
      <c r="J13" s="90"/>
    </row>
    <row r="14" spans="1:10" x14ac:dyDescent="0.25">
      <c r="A14" s="3" t="s">
        <v>10</v>
      </c>
      <c r="B14" s="21">
        <v>2</v>
      </c>
      <c r="C14" s="84" t="str">
        <f>IFERROR(VLOOKUP(B14,'[1]Validacion datos'!A2:B5,2,FALSE),"")</f>
        <v>DESARROLLO SOCIAL</v>
      </c>
      <c r="D14" s="84"/>
      <c r="E14" s="84"/>
      <c r="F14" s="84"/>
      <c r="G14" s="84"/>
      <c r="H14" s="84"/>
      <c r="I14" s="84"/>
      <c r="J14" s="84"/>
    </row>
    <row r="15" spans="1:10" x14ac:dyDescent="0.25">
      <c r="A15" s="3" t="s">
        <v>11</v>
      </c>
      <c r="B15" s="6">
        <v>2.5</v>
      </c>
      <c r="C15" s="84" t="str">
        <f>IFERROR(VLOOKUP(B15,'[1]Validacion datos'!A8:B26,2,FALSE),"")</f>
        <v>Vivienda digna en entornos saludables</v>
      </c>
      <c r="D15" s="84"/>
      <c r="E15" s="84"/>
      <c r="F15" s="84"/>
      <c r="G15" s="84"/>
      <c r="H15" s="84"/>
      <c r="I15" s="84"/>
      <c r="J15" s="84"/>
    </row>
    <row r="16" spans="1:10" x14ac:dyDescent="0.25">
      <c r="A16" s="3" t="s">
        <v>12</v>
      </c>
      <c r="B16" s="7" t="s">
        <v>53</v>
      </c>
      <c r="C16" s="94" t="str">
        <f>IFERROR(VLOOKUP(B16,'[1]Validacion datos'!D8:E64,2,FALSE),"")</f>
        <v>Garantizar el acceso universal a servicios de agua potable y saneamiento, provistos con calidad y eficiencia</v>
      </c>
      <c r="D16" s="94"/>
      <c r="E16" s="94"/>
      <c r="F16" s="94"/>
      <c r="G16" s="94"/>
      <c r="H16" s="94"/>
      <c r="I16" s="94"/>
      <c r="J16" s="94"/>
    </row>
    <row r="17" spans="1:13" ht="15.75" x14ac:dyDescent="0.25">
      <c r="A17" s="88" t="s">
        <v>13</v>
      </c>
      <c r="B17" s="89"/>
      <c r="C17" s="89"/>
      <c r="D17" s="89"/>
      <c r="E17" s="89"/>
      <c r="F17" s="89"/>
      <c r="G17" s="89"/>
      <c r="H17" s="89"/>
      <c r="I17" s="89"/>
      <c r="J17" s="90"/>
    </row>
    <row r="18" spans="1:13" x14ac:dyDescent="0.25">
      <c r="A18" s="3" t="s">
        <v>14</v>
      </c>
      <c r="B18" s="95" t="s">
        <v>55</v>
      </c>
      <c r="C18" s="95"/>
      <c r="D18" s="95"/>
      <c r="E18" s="95"/>
      <c r="F18" s="95"/>
      <c r="G18" s="95"/>
      <c r="H18" s="95"/>
      <c r="I18" s="95"/>
      <c r="J18" s="96"/>
    </row>
    <row r="19" spans="1:13" ht="49.5" customHeight="1" x14ac:dyDescent="0.25">
      <c r="A19" s="8" t="s">
        <v>15</v>
      </c>
      <c r="B19" s="95" t="s">
        <v>56</v>
      </c>
      <c r="C19" s="95"/>
      <c r="D19" s="95"/>
      <c r="E19" s="95"/>
      <c r="F19" s="95"/>
      <c r="G19" s="95"/>
      <c r="H19" s="95"/>
      <c r="I19" s="95"/>
      <c r="J19" s="96"/>
    </row>
    <row r="20" spans="1:13" ht="15" customHeight="1" x14ac:dyDescent="0.25">
      <c r="A20" s="8" t="s">
        <v>16</v>
      </c>
      <c r="B20" s="97" t="s">
        <v>94</v>
      </c>
      <c r="C20" s="97"/>
      <c r="D20" s="97"/>
      <c r="E20" s="97"/>
      <c r="F20" s="97"/>
      <c r="G20" s="97"/>
      <c r="H20" s="97"/>
      <c r="I20" s="97"/>
      <c r="J20" s="98"/>
    </row>
    <row r="21" spans="1:13" x14ac:dyDescent="0.25">
      <c r="A21" s="8" t="s">
        <v>37</v>
      </c>
      <c r="B21" s="95" t="s">
        <v>68</v>
      </c>
      <c r="C21" s="95"/>
      <c r="D21" s="95"/>
      <c r="E21" s="95"/>
      <c r="F21" s="95"/>
      <c r="G21" s="95"/>
      <c r="H21" s="95"/>
      <c r="I21" s="95"/>
      <c r="J21" s="96"/>
    </row>
    <row r="22" spans="1:13" ht="15.75" x14ac:dyDescent="0.25">
      <c r="A22" s="88" t="s">
        <v>17</v>
      </c>
      <c r="B22" s="89"/>
      <c r="C22" s="89"/>
      <c r="D22" s="89"/>
      <c r="E22" s="89"/>
      <c r="F22" s="89"/>
      <c r="G22" s="89"/>
      <c r="H22" s="89"/>
      <c r="I22" s="89"/>
      <c r="J22" s="90"/>
      <c r="K22" s="34"/>
    </row>
    <row r="23" spans="1:13" ht="15.75" x14ac:dyDescent="0.25">
      <c r="A23" s="91" t="s">
        <v>18</v>
      </c>
      <c r="B23" s="92"/>
      <c r="C23" s="92"/>
      <c r="D23" s="92"/>
      <c r="E23" s="92"/>
      <c r="F23" s="92"/>
      <c r="G23" s="92"/>
      <c r="H23" s="92"/>
      <c r="I23" s="92"/>
      <c r="J23" s="93"/>
      <c r="K23" s="34"/>
    </row>
    <row r="24" spans="1:13" ht="15" customHeight="1" x14ac:dyDescent="0.25">
      <c r="A24" s="99" t="s">
        <v>19</v>
      </c>
      <c r="B24" s="100"/>
      <c r="C24" s="133" t="s">
        <v>20</v>
      </c>
      <c r="D24" s="135"/>
      <c r="E24" s="135"/>
      <c r="F24" s="135" t="s">
        <v>21</v>
      </c>
      <c r="G24" s="135"/>
      <c r="H24" s="100"/>
      <c r="I24" s="133" t="s">
        <v>22</v>
      </c>
      <c r="J24" s="134"/>
      <c r="K24" s="34"/>
    </row>
    <row r="25" spans="1:13" x14ac:dyDescent="0.25">
      <c r="A25" s="75">
        <f>339457676+588100458</f>
        <v>927558134</v>
      </c>
      <c r="B25" s="59"/>
      <c r="C25" s="143">
        <f>+D29+D30</f>
        <v>1871565364.99</v>
      </c>
      <c r="D25" s="144"/>
      <c r="E25" s="145"/>
      <c r="F25" s="120">
        <f>+H29+H30</f>
        <v>73557375.109999999</v>
      </c>
      <c r="G25" s="121"/>
      <c r="H25" s="122"/>
      <c r="I25" s="140">
        <f>+F25/C25</f>
        <v>3.9302594761574369E-2</v>
      </c>
      <c r="J25" s="141"/>
      <c r="K25" s="34"/>
    </row>
    <row r="26" spans="1:13" ht="15.75" x14ac:dyDescent="0.25">
      <c r="A26" s="91" t="s">
        <v>23</v>
      </c>
      <c r="B26" s="92"/>
      <c r="C26" s="92"/>
      <c r="D26" s="92"/>
      <c r="E26" s="92"/>
      <c r="F26" s="92"/>
      <c r="G26" s="92"/>
      <c r="H26" s="92"/>
      <c r="I26" s="92"/>
      <c r="J26" s="93"/>
    </row>
    <row r="27" spans="1:13" ht="15.75" customHeight="1" x14ac:dyDescent="0.25">
      <c r="A27" s="4"/>
      <c r="B27"/>
      <c r="C27" s="117" t="s">
        <v>47</v>
      </c>
      <c r="D27" s="118"/>
      <c r="E27" s="117" t="s">
        <v>106</v>
      </c>
      <c r="F27" s="118"/>
      <c r="G27" s="117" t="s">
        <v>107</v>
      </c>
      <c r="H27" s="118"/>
      <c r="I27" s="117" t="s">
        <v>24</v>
      </c>
      <c r="J27" s="119"/>
      <c r="K27" s="38"/>
    </row>
    <row r="28" spans="1:13" ht="38.25" x14ac:dyDescent="0.25">
      <c r="A28" s="9" t="s">
        <v>25</v>
      </c>
      <c r="B28" s="10" t="s">
        <v>26</v>
      </c>
      <c r="C28" s="10" t="s">
        <v>38</v>
      </c>
      <c r="D28" s="65" t="s">
        <v>39</v>
      </c>
      <c r="E28" s="10" t="s">
        <v>41</v>
      </c>
      <c r="F28" s="10" t="s">
        <v>42</v>
      </c>
      <c r="G28" s="10" t="s">
        <v>43</v>
      </c>
      <c r="H28" s="10" t="s">
        <v>44</v>
      </c>
      <c r="I28" s="10" t="s">
        <v>45</v>
      </c>
      <c r="J28" s="11" t="s">
        <v>46</v>
      </c>
    </row>
    <row r="29" spans="1:13" ht="48" x14ac:dyDescent="0.25">
      <c r="A29" s="12" t="s">
        <v>73</v>
      </c>
      <c r="B29" s="26" t="s">
        <v>60</v>
      </c>
      <c r="C29" s="63">
        <v>106651125.36</v>
      </c>
      <c r="D29" s="63">
        <v>363460426.23000002</v>
      </c>
      <c r="E29" s="71">
        <f>+Tabla13[[#This Row],[Física
(A)]]/4</f>
        <v>26662781.34</v>
      </c>
      <c r="F29" s="72">
        <v>70129265.75</v>
      </c>
      <c r="G29" s="70">
        <v>32265343.763999999</v>
      </c>
      <c r="H29" s="13">
        <v>8611512.9700000007</v>
      </c>
      <c r="I29" s="14">
        <f>IF(G29&gt;0,G29/E29,0)</f>
        <v>1.2101267063085774</v>
      </c>
      <c r="J29" s="36">
        <f>IF(H29&gt;0,H29/F29,0)</f>
        <v>0.12279485430089507</v>
      </c>
      <c r="K29" s="40" t="s">
        <v>76</v>
      </c>
      <c r="L29" s="34"/>
      <c r="M29" s="50"/>
    </row>
    <row r="30" spans="1:13" ht="60" x14ac:dyDescent="0.25">
      <c r="A30" s="15" t="s">
        <v>74</v>
      </c>
      <c r="B30" s="27" t="s">
        <v>62</v>
      </c>
      <c r="C30" s="64">
        <v>32122555</v>
      </c>
      <c r="D30" s="63">
        <v>1508104938.76</v>
      </c>
      <c r="E30" s="73">
        <f>+Tabla13[[#This Row],[Física
(A)]]/4</f>
        <v>8030638.75</v>
      </c>
      <c r="F30" s="44">
        <v>129382100.86</v>
      </c>
      <c r="G30" s="74">
        <v>8008628.8099999996</v>
      </c>
      <c r="H30" s="42">
        <v>64945862.140000001</v>
      </c>
      <c r="I30" s="14">
        <f>IF(G30&gt;0,G30/E30,0)</f>
        <v>0.9972592541284464</v>
      </c>
      <c r="J30" s="36">
        <f>IF(H30&gt;0,H30/F30,0)</f>
        <v>0.50196945101607005</v>
      </c>
      <c r="K30" s="40" t="s">
        <v>77</v>
      </c>
      <c r="M30" s="34"/>
    </row>
    <row r="31" spans="1:13" ht="15.75" x14ac:dyDescent="0.25">
      <c r="A31" s="88" t="s">
        <v>27</v>
      </c>
      <c r="B31" s="89"/>
      <c r="C31" s="89"/>
      <c r="D31" s="89"/>
      <c r="E31" s="89"/>
      <c r="F31" s="89"/>
      <c r="G31" s="89"/>
      <c r="H31" s="89"/>
      <c r="I31" s="89"/>
      <c r="J31" s="90"/>
      <c r="K31" s="41"/>
      <c r="M31" s="34"/>
    </row>
    <row r="32" spans="1:13" ht="15.75" x14ac:dyDescent="0.25">
      <c r="A32" s="91" t="s">
        <v>28</v>
      </c>
      <c r="B32" s="92"/>
      <c r="C32" s="92"/>
      <c r="D32" s="92"/>
      <c r="E32" s="92"/>
      <c r="F32" s="92"/>
      <c r="G32" s="92"/>
      <c r="H32" s="92"/>
      <c r="I32" s="92"/>
      <c r="J32" s="93"/>
    </row>
    <row r="33" spans="1:13" ht="30" customHeight="1" x14ac:dyDescent="0.25">
      <c r="A33" s="16" t="s">
        <v>29</v>
      </c>
      <c r="B33" s="97" t="s">
        <v>59</v>
      </c>
      <c r="C33" s="97"/>
      <c r="D33" s="97"/>
      <c r="E33" s="97"/>
      <c r="F33" s="97"/>
      <c r="G33" s="97"/>
      <c r="H33" s="97"/>
      <c r="I33" s="97"/>
      <c r="J33" s="98"/>
    </row>
    <row r="34" spans="1:13" ht="36.75" customHeight="1" x14ac:dyDescent="0.25">
      <c r="A34" s="16" t="s">
        <v>30</v>
      </c>
      <c r="B34" s="97" t="s">
        <v>63</v>
      </c>
      <c r="C34" s="97"/>
      <c r="D34" s="97"/>
      <c r="E34" s="97"/>
      <c r="F34" s="97"/>
      <c r="G34" s="97"/>
      <c r="H34" s="97"/>
      <c r="I34" s="97"/>
      <c r="J34" s="98"/>
      <c r="K34" s="37"/>
      <c r="M34" s="34"/>
    </row>
    <row r="35" spans="1:13" ht="72" customHeight="1" x14ac:dyDescent="0.25">
      <c r="A35" s="16" t="s">
        <v>31</v>
      </c>
      <c r="B35" s="97" t="s">
        <v>114</v>
      </c>
      <c r="C35" s="97"/>
      <c r="D35" s="97"/>
      <c r="E35" s="97"/>
      <c r="F35" s="97"/>
      <c r="G35" s="97"/>
      <c r="H35" s="97"/>
      <c r="I35" s="97"/>
      <c r="J35" s="98"/>
      <c r="M35" s="35"/>
    </row>
    <row r="36" spans="1:13" ht="56.25" customHeight="1" x14ac:dyDescent="0.25">
      <c r="A36" s="16" t="s">
        <v>32</v>
      </c>
      <c r="B36" s="97" t="s">
        <v>115</v>
      </c>
      <c r="C36" s="97"/>
      <c r="D36" s="97"/>
      <c r="E36" s="97"/>
      <c r="F36" s="97"/>
      <c r="G36" s="97"/>
      <c r="H36" s="97"/>
      <c r="I36" s="97"/>
      <c r="J36" s="98"/>
      <c r="M36" s="35"/>
    </row>
    <row r="37" spans="1:13" ht="39.75" customHeight="1" x14ac:dyDescent="0.25">
      <c r="A37" s="16" t="s">
        <v>29</v>
      </c>
      <c r="B37" s="97" t="s">
        <v>61</v>
      </c>
      <c r="C37" s="97"/>
      <c r="D37" s="97"/>
      <c r="E37" s="97"/>
      <c r="F37" s="97"/>
      <c r="G37" s="97"/>
      <c r="H37" s="97"/>
      <c r="I37" s="97"/>
      <c r="J37" s="98"/>
    </row>
    <row r="38" spans="1:13" ht="35.25" customHeight="1" x14ac:dyDescent="0.25">
      <c r="A38" s="16" t="s">
        <v>30</v>
      </c>
      <c r="B38" s="97" t="s">
        <v>64</v>
      </c>
      <c r="C38" s="97"/>
      <c r="D38" s="97"/>
      <c r="E38" s="97"/>
      <c r="F38" s="97"/>
      <c r="G38" s="97"/>
      <c r="H38" s="97"/>
      <c r="I38" s="97"/>
      <c r="J38" s="98"/>
    </row>
    <row r="39" spans="1:13" ht="74.25" customHeight="1" x14ac:dyDescent="0.25">
      <c r="A39" s="16" t="s">
        <v>31</v>
      </c>
      <c r="B39" s="97" t="s">
        <v>116</v>
      </c>
      <c r="C39" s="97"/>
      <c r="D39" s="97"/>
      <c r="E39" s="97"/>
      <c r="F39" s="97"/>
      <c r="G39" s="97"/>
      <c r="H39" s="97"/>
      <c r="I39" s="97"/>
      <c r="J39" s="98"/>
    </row>
    <row r="40" spans="1:13" ht="51.75" customHeight="1" x14ac:dyDescent="0.25">
      <c r="A40" s="16" t="s">
        <v>32</v>
      </c>
      <c r="B40" s="97" t="s">
        <v>117</v>
      </c>
      <c r="C40" s="97"/>
      <c r="D40" s="97"/>
      <c r="E40" s="97"/>
      <c r="F40" s="97"/>
      <c r="G40" s="97"/>
      <c r="H40" s="97"/>
      <c r="I40" s="97"/>
      <c r="J40" s="98"/>
    </row>
    <row r="41" spans="1:13" ht="15.75" x14ac:dyDescent="0.25">
      <c r="A41" s="88" t="s">
        <v>33</v>
      </c>
      <c r="B41" s="89"/>
      <c r="C41" s="89"/>
      <c r="D41" s="89"/>
      <c r="E41" s="89"/>
      <c r="F41" s="89"/>
      <c r="G41" s="89"/>
      <c r="H41" s="89"/>
      <c r="I41" s="89"/>
      <c r="J41" s="90"/>
    </row>
    <row r="42" spans="1:13" ht="16.5" customHeight="1" x14ac:dyDescent="0.25">
      <c r="A42" s="126" t="s">
        <v>34</v>
      </c>
      <c r="B42" s="127"/>
      <c r="C42" s="127"/>
      <c r="D42" s="127"/>
      <c r="E42" s="127"/>
      <c r="F42" s="127"/>
      <c r="G42" s="127"/>
      <c r="H42" s="127"/>
      <c r="I42" s="127"/>
      <c r="J42" s="128"/>
    </row>
    <row r="43" spans="1:13" ht="19.5" customHeight="1" x14ac:dyDescent="0.25">
      <c r="A43" s="146" t="s">
        <v>95</v>
      </c>
      <c r="B43" s="147"/>
      <c r="C43" s="147"/>
      <c r="D43" s="147"/>
      <c r="E43" s="147"/>
      <c r="F43" s="147"/>
      <c r="G43" s="147"/>
      <c r="H43" s="147"/>
      <c r="I43" s="147"/>
      <c r="J43" s="148"/>
    </row>
    <row r="44" spans="1:13" ht="24.75" customHeight="1" x14ac:dyDescent="0.25">
      <c r="A44" s="132" t="s">
        <v>40</v>
      </c>
      <c r="B44" s="132"/>
      <c r="C44" s="132"/>
      <c r="D44" s="132"/>
      <c r="E44" s="132"/>
      <c r="F44" s="132"/>
      <c r="G44" s="132"/>
      <c r="H44" s="132"/>
      <c r="I44" s="132"/>
      <c r="J44" s="132"/>
    </row>
    <row r="45" spans="1:13" x14ac:dyDescent="0.25">
      <c r="A45" s="48" t="s">
        <v>89</v>
      </c>
      <c r="B45" s="49">
        <f>+A25</f>
        <v>927558134</v>
      </c>
    </row>
    <row r="46" spans="1:13" x14ac:dyDescent="0.25">
      <c r="A46" s="48" t="s">
        <v>90</v>
      </c>
      <c r="B46" s="49">
        <f>+C25</f>
        <v>1871565364.99</v>
      </c>
      <c r="G46" s="81"/>
      <c r="H46" s="81"/>
      <c r="I46" s="81"/>
      <c r="J46" s="81"/>
    </row>
    <row r="47" spans="1:13" x14ac:dyDescent="0.25">
      <c r="A47" s="48" t="s">
        <v>91</v>
      </c>
      <c r="B47" s="49">
        <f>+F25</f>
        <v>73557375.109999999</v>
      </c>
      <c r="G47" s="82"/>
      <c r="H47" s="82"/>
      <c r="I47" s="82"/>
      <c r="J47" s="82"/>
    </row>
    <row r="48" spans="1:13" ht="16.5" customHeight="1" x14ac:dyDescent="0.25">
      <c r="A48" s="58"/>
      <c r="B48" s="57"/>
      <c r="C48" s="57"/>
      <c r="D48" s="57"/>
      <c r="G48" s="82"/>
      <c r="H48" s="82"/>
      <c r="I48" s="82"/>
      <c r="J48" s="82"/>
    </row>
    <row r="49" spans="1:10" x14ac:dyDescent="0.25">
      <c r="A49" s="54"/>
      <c r="B49" s="54"/>
      <c r="C49" s="54"/>
      <c r="D49" s="54"/>
      <c r="G49" s="53"/>
      <c r="H49" s="53"/>
      <c r="I49" s="53"/>
      <c r="J49" s="53"/>
    </row>
    <row r="50" spans="1:10" x14ac:dyDescent="0.25">
      <c r="A50" s="53" t="s">
        <v>98</v>
      </c>
      <c r="B50" s="54"/>
      <c r="C50" s="82" t="s">
        <v>99</v>
      </c>
      <c r="D50" s="82"/>
      <c r="E50" s="82"/>
      <c r="G50" s="82" t="s">
        <v>100</v>
      </c>
      <c r="H50" s="82"/>
      <c r="I50" s="82"/>
      <c r="J50" s="82"/>
    </row>
    <row r="52" spans="1:10" ht="15.75" thickBot="1" x14ac:dyDescent="0.3">
      <c r="A52" s="52"/>
      <c r="B52" s="55"/>
      <c r="C52" s="83"/>
      <c r="D52" s="83"/>
      <c r="E52" s="83"/>
    </row>
    <row r="53" spans="1:10" x14ac:dyDescent="0.25">
      <c r="A53" s="55" t="s">
        <v>97</v>
      </c>
      <c r="C53" s="81" t="s">
        <v>101</v>
      </c>
      <c r="D53" s="81"/>
      <c r="E53" s="81"/>
      <c r="G53" s="142" t="s">
        <v>92</v>
      </c>
      <c r="H53" s="142"/>
      <c r="I53" s="142"/>
      <c r="J53" s="142"/>
    </row>
    <row r="54" spans="1:10" x14ac:dyDescent="0.25">
      <c r="A54" s="55" t="s">
        <v>102</v>
      </c>
      <c r="C54" s="81" t="s">
        <v>103</v>
      </c>
      <c r="D54" s="81"/>
      <c r="E54" s="81"/>
      <c r="G54" s="81" t="s">
        <v>93</v>
      </c>
      <c r="H54" s="81"/>
      <c r="I54" s="81"/>
      <c r="J54" s="81"/>
    </row>
    <row r="573" spans="5:5" x14ac:dyDescent="0.25">
      <c r="E573" s="5">
        <f>+E561+E542+E503+E441+E404</f>
        <v>0</v>
      </c>
    </row>
    <row r="743" spans="7:7" x14ac:dyDescent="0.25">
      <c r="G743" s="5">
        <f>+G714+G696+G676+G673+G667+G647+G639+G636+G633+G630+G624+G612+G606+G599+G596+G575</f>
        <v>0</v>
      </c>
    </row>
  </sheetData>
  <mergeCells count="61">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G53:J53"/>
    <mergeCell ref="G54:J54"/>
    <mergeCell ref="C52:E52"/>
    <mergeCell ref="C53:E53"/>
    <mergeCell ref="C54:E54"/>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F28:F30 D28 E29:E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5"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80" t="s">
        <v>72</v>
      </c>
      <c r="B18" s="80"/>
      <c r="C18" s="80"/>
      <c r="D18" s="80"/>
      <c r="E18" s="80"/>
      <c r="F18" s="80"/>
      <c r="G18" s="80"/>
      <c r="H18" s="80"/>
      <c r="I18" s="80"/>
      <c r="J18" s="80"/>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744"/>
  <sheetViews>
    <sheetView tabSelected="1" view="pageBreakPreview" topLeftCell="A22" zoomScale="130" zoomScaleNormal="100" zoomScaleSheetLayoutView="130" workbookViewId="0">
      <selection activeCell="A25" sqref="A25"/>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 min="11" max="11" width="16.140625" bestFit="1" customWidth="1"/>
    <col min="12" max="12" width="14.5703125" bestFit="1" customWidth="1"/>
  </cols>
  <sheetData>
    <row r="1" spans="1:10" ht="21.75" customHeight="1" thickBot="1" x14ac:dyDescent="0.3">
      <c r="A1" s="17"/>
      <c r="B1" s="101" t="s">
        <v>112</v>
      </c>
      <c r="C1" s="102"/>
      <c r="D1" s="102"/>
      <c r="E1" s="102"/>
      <c r="F1" s="102"/>
      <c r="G1" s="102"/>
      <c r="H1" s="102"/>
      <c r="I1" s="102"/>
      <c r="J1" s="103"/>
    </row>
    <row r="2" spans="1:10" ht="21.75" thickBot="1" x14ac:dyDescent="0.3">
      <c r="A2" s="18"/>
      <c r="B2" s="104" t="s">
        <v>0</v>
      </c>
      <c r="C2" s="105"/>
      <c r="D2" s="104" t="s">
        <v>1</v>
      </c>
      <c r="E2" s="105"/>
      <c r="F2" s="105"/>
      <c r="G2" s="105"/>
      <c r="H2" s="106"/>
      <c r="I2" s="1" t="s">
        <v>2</v>
      </c>
      <c r="J2" s="2" t="s">
        <v>3</v>
      </c>
    </row>
    <row r="3" spans="1:10" ht="21.75" thickBot="1" x14ac:dyDescent="0.3">
      <c r="A3" s="19"/>
      <c r="B3" s="107" t="s">
        <v>4</v>
      </c>
      <c r="C3" s="108"/>
      <c r="D3" s="107"/>
      <c r="E3" s="108"/>
      <c r="F3" s="108"/>
      <c r="G3" s="108"/>
      <c r="H3" s="109"/>
      <c r="I3" s="23"/>
      <c r="J3" s="24"/>
    </row>
    <row r="4" spans="1:10" ht="9.75" customHeight="1" x14ac:dyDescent="0.25">
      <c r="A4" s="110"/>
      <c r="B4" s="111"/>
      <c r="C4" s="111"/>
      <c r="D4" s="112"/>
      <c r="E4" s="112"/>
      <c r="F4" s="112"/>
      <c r="G4" s="112"/>
      <c r="H4" s="112"/>
      <c r="I4" s="111"/>
      <c r="J4" s="113"/>
    </row>
    <row r="5" spans="1:10" ht="3" customHeight="1" x14ac:dyDescent="0.25">
      <c r="A5" s="85"/>
      <c r="B5" s="86"/>
      <c r="C5" s="86"/>
      <c r="D5" s="86"/>
      <c r="E5" s="86"/>
      <c r="F5" s="86"/>
      <c r="G5" s="86"/>
      <c r="H5" s="86"/>
      <c r="I5" s="86"/>
      <c r="J5" s="87"/>
    </row>
    <row r="6" spans="1:10" ht="15.75" x14ac:dyDescent="0.25">
      <c r="A6" s="88" t="s">
        <v>84</v>
      </c>
      <c r="B6" s="89"/>
      <c r="C6" s="89"/>
      <c r="D6" s="89"/>
      <c r="E6" s="89"/>
      <c r="F6" s="89"/>
      <c r="G6" s="89"/>
      <c r="H6" s="89"/>
      <c r="I6" s="89"/>
      <c r="J6" s="90"/>
    </row>
    <row r="7" spans="1:10" ht="15.75" x14ac:dyDescent="0.25">
      <c r="A7" s="91" t="s">
        <v>5</v>
      </c>
      <c r="B7" s="92"/>
      <c r="C7" s="92"/>
      <c r="D7" s="92"/>
      <c r="E7" s="92"/>
      <c r="F7" s="92"/>
      <c r="G7" s="92"/>
      <c r="H7" s="92"/>
      <c r="I7" s="92"/>
      <c r="J7" s="93"/>
    </row>
    <row r="8" spans="1:10" x14ac:dyDescent="0.25">
      <c r="A8" s="3" t="s">
        <v>6</v>
      </c>
      <c r="B8" s="114" t="s">
        <v>48</v>
      </c>
      <c r="C8" s="115"/>
      <c r="D8" s="115"/>
      <c r="E8" s="115"/>
      <c r="F8" s="115"/>
      <c r="G8" s="115"/>
      <c r="H8" s="115"/>
      <c r="I8" s="115"/>
      <c r="J8" s="116"/>
    </row>
    <row r="9" spans="1:10" ht="15" customHeight="1" x14ac:dyDescent="0.25">
      <c r="A9" s="20" t="s">
        <v>35</v>
      </c>
      <c r="B9" s="114" t="s">
        <v>49</v>
      </c>
      <c r="C9" s="115"/>
      <c r="D9" s="115"/>
      <c r="E9" s="115"/>
      <c r="F9" s="115"/>
      <c r="G9" s="115"/>
      <c r="H9" s="115"/>
      <c r="I9" s="115"/>
      <c r="J9" s="116"/>
    </row>
    <row r="10" spans="1:10" x14ac:dyDescent="0.25">
      <c r="A10" s="20" t="s">
        <v>36</v>
      </c>
      <c r="B10" s="114" t="s">
        <v>50</v>
      </c>
      <c r="C10" s="115"/>
      <c r="D10" s="115"/>
      <c r="E10" s="115"/>
      <c r="F10" s="115"/>
      <c r="G10" s="115"/>
      <c r="H10" s="115"/>
      <c r="I10" s="115"/>
      <c r="J10" s="116"/>
    </row>
    <row r="11" spans="1:10" ht="33" customHeight="1" x14ac:dyDescent="0.25">
      <c r="A11" s="3" t="s">
        <v>7</v>
      </c>
      <c r="B11" s="95" t="s">
        <v>51</v>
      </c>
      <c r="C11" s="95"/>
      <c r="D11" s="95"/>
      <c r="E11" s="95"/>
      <c r="F11" s="95"/>
      <c r="G11" s="95"/>
      <c r="H11" s="95"/>
      <c r="I11" s="95"/>
      <c r="J11" s="96"/>
    </row>
    <row r="12" spans="1:10" ht="32.25" customHeight="1" x14ac:dyDescent="0.25">
      <c r="A12" s="3" t="s">
        <v>8</v>
      </c>
      <c r="B12" s="95" t="s">
        <v>52</v>
      </c>
      <c r="C12" s="95"/>
      <c r="D12" s="95"/>
      <c r="E12" s="95"/>
      <c r="F12" s="95"/>
      <c r="G12" s="95"/>
      <c r="H12" s="95"/>
      <c r="I12" s="95"/>
      <c r="J12" s="96"/>
    </row>
    <row r="13" spans="1:10" ht="15.75" x14ac:dyDescent="0.25">
      <c r="A13" s="88" t="s">
        <v>9</v>
      </c>
      <c r="B13" s="89"/>
      <c r="C13" s="89"/>
      <c r="D13" s="89"/>
      <c r="E13" s="89"/>
      <c r="F13" s="89"/>
      <c r="G13" s="89"/>
      <c r="H13" s="89"/>
      <c r="I13" s="89"/>
      <c r="J13" s="90"/>
    </row>
    <row r="14" spans="1:10" ht="20.25" customHeight="1" x14ac:dyDescent="0.25">
      <c r="A14" s="3" t="s">
        <v>10</v>
      </c>
      <c r="B14" s="21">
        <v>2</v>
      </c>
      <c r="C14" s="84" t="str">
        <f>IFERROR(VLOOKUP(B14,'[1]Validacion datos'!A2:B5,2,FALSE),"")</f>
        <v>DESARROLLO SOCIAL</v>
      </c>
      <c r="D14" s="84"/>
      <c r="E14" s="84"/>
      <c r="F14" s="84"/>
      <c r="G14" s="84"/>
      <c r="H14" s="84"/>
      <c r="I14" s="84"/>
      <c r="J14" s="84"/>
    </row>
    <row r="15" spans="1:10" ht="26.25" customHeight="1" x14ac:dyDescent="0.25">
      <c r="A15" s="3" t="s">
        <v>11</v>
      </c>
      <c r="B15" s="6">
        <v>2.5</v>
      </c>
      <c r="C15" s="84" t="str">
        <f>IFERROR(VLOOKUP(B15,'[1]Validacion datos'!A8:B26,2,FALSE),"")</f>
        <v>Vivienda digna en entornos saludables</v>
      </c>
      <c r="D15" s="84"/>
      <c r="E15" s="84"/>
      <c r="F15" s="84"/>
      <c r="G15" s="84"/>
      <c r="H15" s="84"/>
      <c r="I15" s="84"/>
      <c r="J15" s="84"/>
    </row>
    <row r="16" spans="1:10" x14ac:dyDescent="0.25">
      <c r="A16" s="3" t="s">
        <v>12</v>
      </c>
      <c r="B16" s="7" t="s">
        <v>53</v>
      </c>
      <c r="C16" s="94" t="str">
        <f>IFERROR(VLOOKUP(B16,'[1]Validacion datos'!D8:E64,2,FALSE),"")</f>
        <v>Garantizar el acceso universal a servicios de agua potable y saneamiento, provistos con calidad y eficiencia</v>
      </c>
      <c r="D16" s="94"/>
      <c r="E16" s="94"/>
      <c r="F16" s="94"/>
      <c r="G16" s="94"/>
      <c r="H16" s="94"/>
      <c r="I16" s="94"/>
      <c r="J16" s="94"/>
    </row>
    <row r="17" spans="1:12" ht="15.75" x14ac:dyDescent="0.25">
      <c r="A17" s="88" t="s">
        <v>13</v>
      </c>
      <c r="B17" s="89"/>
      <c r="C17" s="89"/>
      <c r="D17" s="89"/>
      <c r="E17" s="89"/>
      <c r="F17" s="89"/>
      <c r="G17" s="89"/>
      <c r="H17" s="89"/>
      <c r="I17" s="89"/>
      <c r="J17" s="90"/>
    </row>
    <row r="18" spans="1:12" ht="23.25" customHeight="1" x14ac:dyDescent="0.25">
      <c r="A18" s="3" t="s">
        <v>14</v>
      </c>
      <c r="B18" s="95" t="s">
        <v>57</v>
      </c>
      <c r="C18" s="95"/>
      <c r="D18" s="95"/>
      <c r="E18" s="95"/>
      <c r="F18" s="95"/>
      <c r="G18" s="95"/>
      <c r="H18" s="95"/>
      <c r="I18" s="95"/>
      <c r="J18" s="96"/>
    </row>
    <row r="19" spans="1:12" ht="28.5" customHeight="1" x14ac:dyDescent="0.25">
      <c r="A19" s="8" t="s">
        <v>15</v>
      </c>
      <c r="B19" s="95" t="s">
        <v>85</v>
      </c>
      <c r="C19" s="95"/>
      <c r="D19" s="95"/>
      <c r="E19" s="95"/>
      <c r="F19" s="95"/>
      <c r="G19" s="95"/>
      <c r="H19" s="95"/>
      <c r="I19" s="95"/>
      <c r="J19" s="96"/>
    </row>
    <row r="20" spans="1:12" ht="21" customHeight="1" x14ac:dyDescent="0.25">
      <c r="A20" s="8" t="s">
        <v>16</v>
      </c>
      <c r="B20" s="97" t="s">
        <v>94</v>
      </c>
      <c r="C20" s="97"/>
      <c r="D20" s="97"/>
      <c r="E20" s="97"/>
      <c r="F20" s="97"/>
      <c r="G20" s="97"/>
      <c r="H20" s="97"/>
      <c r="I20" s="97"/>
      <c r="J20" s="98"/>
    </row>
    <row r="21" spans="1:12" x14ac:dyDescent="0.25">
      <c r="A21" s="8" t="s">
        <v>37</v>
      </c>
      <c r="B21" s="95" t="s">
        <v>86</v>
      </c>
      <c r="C21" s="95"/>
      <c r="D21" s="95"/>
      <c r="E21" s="95"/>
      <c r="F21" s="95"/>
      <c r="G21" s="95"/>
      <c r="H21" s="95"/>
      <c r="I21" s="95"/>
      <c r="J21" s="96"/>
    </row>
    <row r="22" spans="1:12" ht="15.75" x14ac:dyDescent="0.25">
      <c r="A22" s="88" t="s">
        <v>17</v>
      </c>
      <c r="B22" s="89"/>
      <c r="C22" s="89"/>
      <c r="D22" s="89"/>
      <c r="E22" s="89"/>
      <c r="F22" s="89"/>
      <c r="G22" s="89"/>
      <c r="H22" s="89"/>
      <c r="I22" s="89"/>
      <c r="J22" s="90"/>
    </row>
    <row r="23" spans="1:12" ht="15.75" x14ac:dyDescent="0.25">
      <c r="A23" s="91" t="s">
        <v>18</v>
      </c>
      <c r="B23" s="92"/>
      <c r="C23" s="92"/>
      <c r="D23" s="92"/>
      <c r="E23" s="92"/>
      <c r="F23" s="92"/>
      <c r="G23" s="92"/>
      <c r="H23" s="92"/>
      <c r="I23" s="92"/>
      <c r="J23" s="93"/>
    </row>
    <row r="24" spans="1:12" ht="15" customHeight="1" x14ac:dyDescent="0.25">
      <c r="A24" s="99" t="s">
        <v>19</v>
      </c>
      <c r="B24" s="100"/>
      <c r="C24" s="133" t="s">
        <v>20</v>
      </c>
      <c r="D24" s="135"/>
      <c r="E24" s="135"/>
      <c r="F24" s="135" t="s">
        <v>21</v>
      </c>
      <c r="G24" s="135"/>
      <c r="H24" s="100"/>
      <c r="I24" s="133" t="s">
        <v>22</v>
      </c>
      <c r="J24" s="134"/>
    </row>
    <row r="25" spans="1:12" x14ac:dyDescent="0.25">
      <c r="A25" s="75">
        <v>387882771</v>
      </c>
      <c r="B25" s="59"/>
      <c r="C25" s="120" cm="1">
        <f t="array" ref="C25">+Tabla134[Financiera
(B)]</f>
        <v>387882771</v>
      </c>
      <c r="D25" s="121"/>
      <c r="E25" s="122"/>
      <c r="F25" s="120" cm="1">
        <f t="array" ref="F25">+Tabla134[Financiera 
 (F)]</f>
        <v>43365035.5</v>
      </c>
      <c r="G25" s="121"/>
      <c r="H25" s="122"/>
      <c r="I25" s="140">
        <f>IF(F25&gt;0,F25/C25,0)</f>
        <v>0.11179933408282267</v>
      </c>
      <c r="J25" s="141"/>
      <c r="K25" s="37">
        <v>161819185.78999999</v>
      </c>
    </row>
    <row r="26" spans="1:12" ht="15.75" x14ac:dyDescent="0.25">
      <c r="A26" s="91" t="s">
        <v>23</v>
      </c>
      <c r="B26" s="92"/>
      <c r="C26" s="92"/>
      <c r="D26" s="92"/>
      <c r="E26" s="92"/>
      <c r="F26" s="92"/>
      <c r="G26" s="92"/>
      <c r="H26" s="92"/>
      <c r="I26" s="92"/>
      <c r="J26" s="93"/>
    </row>
    <row r="27" spans="1:12" ht="15" customHeight="1" x14ac:dyDescent="0.25">
      <c r="A27" s="4"/>
      <c r="B27"/>
      <c r="C27" s="117" t="s">
        <v>47</v>
      </c>
      <c r="D27" s="118"/>
      <c r="E27" s="117" t="s">
        <v>106</v>
      </c>
      <c r="F27" s="118"/>
      <c r="G27" s="117" t="s">
        <v>107</v>
      </c>
      <c r="H27" s="118"/>
      <c r="I27" s="117" t="s">
        <v>24</v>
      </c>
      <c r="J27" s="119"/>
    </row>
    <row r="28" spans="1:12" ht="38.25" x14ac:dyDescent="0.25">
      <c r="A28" s="9" t="s">
        <v>25</v>
      </c>
      <c r="B28" s="10" t="s">
        <v>26</v>
      </c>
      <c r="C28" s="10" t="s">
        <v>38</v>
      </c>
      <c r="D28" s="10" t="s">
        <v>39</v>
      </c>
      <c r="E28" s="66" t="s">
        <v>41</v>
      </c>
      <c r="F28" s="66" t="s">
        <v>42</v>
      </c>
      <c r="G28" s="10" t="s">
        <v>43</v>
      </c>
      <c r="H28" s="10" t="s">
        <v>44</v>
      </c>
      <c r="I28" s="10" t="s">
        <v>45</v>
      </c>
      <c r="J28" s="11" t="s">
        <v>46</v>
      </c>
      <c r="K28" s="69" t="s">
        <v>111</v>
      </c>
      <c r="L28" s="61" t="s">
        <v>105</v>
      </c>
    </row>
    <row r="29" spans="1:12" ht="63" customHeight="1" x14ac:dyDescent="0.25">
      <c r="A29" s="12" t="s">
        <v>75</v>
      </c>
      <c r="B29" s="33" t="s">
        <v>65</v>
      </c>
      <c r="C29" s="39">
        <v>427000</v>
      </c>
      <c r="D29" s="67">
        <v>387882771</v>
      </c>
      <c r="E29" s="72">
        <v>420000</v>
      </c>
      <c r="F29" s="76">
        <v>85334209.620000005</v>
      </c>
      <c r="G29" s="60">
        <v>424351</v>
      </c>
      <c r="H29" s="13">
        <v>43365035.5</v>
      </c>
      <c r="I29" s="14">
        <f>IF(G29&gt;0,G29/E29,0)</f>
        <v>1.0103595238095238</v>
      </c>
      <c r="J29" s="36">
        <f>IF(H29&gt;0,H29/F29,0)</f>
        <v>0.50817879128555754</v>
      </c>
      <c r="K29" s="60">
        <f>424351-Tabla134[[#Headers],[ 419,555.00 ]]</f>
        <v>4796</v>
      </c>
      <c r="L29" s="51">
        <f>+Tabla134[[#Headers],[ 419,555.00 ]]-Tabla134[[#This Row],[ 419,555.00 ]]</f>
        <v>414759</v>
      </c>
    </row>
    <row r="30" spans="1:12" ht="15.75" x14ac:dyDescent="0.25">
      <c r="A30" s="88" t="s">
        <v>27</v>
      </c>
      <c r="B30" s="89"/>
      <c r="C30" s="89"/>
      <c r="D30" s="89"/>
      <c r="E30" s="89"/>
      <c r="F30" s="89"/>
      <c r="G30" s="89"/>
      <c r="H30" s="89"/>
      <c r="I30" s="89"/>
      <c r="J30" s="90"/>
      <c r="K30" s="62">
        <f>SUM(K26:K29)</f>
        <v>4796</v>
      </c>
    </row>
    <row r="31" spans="1:12" ht="15.75" x14ac:dyDescent="0.25">
      <c r="A31" s="91" t="s">
        <v>28</v>
      </c>
      <c r="B31" s="92"/>
      <c r="C31" s="92"/>
      <c r="D31" s="92"/>
      <c r="E31" s="92"/>
      <c r="F31" s="92"/>
      <c r="G31" s="92"/>
      <c r="H31" s="92"/>
      <c r="I31" s="92"/>
      <c r="J31" s="93"/>
      <c r="K31" s="47">
        <f>+Tabla134[[#Headers],[ 419,555.00 ]]-417332</f>
        <v>2223</v>
      </c>
      <c r="L31" s="34"/>
    </row>
    <row r="32" spans="1:12" x14ac:dyDescent="0.25">
      <c r="A32" s="16" t="s">
        <v>29</v>
      </c>
      <c r="B32" s="97" t="s">
        <v>87</v>
      </c>
      <c r="C32" s="97"/>
      <c r="D32" s="97"/>
      <c r="E32" s="97"/>
      <c r="F32" s="97"/>
      <c r="G32" s="97"/>
      <c r="H32" s="97"/>
      <c r="I32" s="97"/>
      <c r="J32" s="98"/>
      <c r="K32" s="34"/>
    </row>
    <row r="33" spans="1:13" x14ac:dyDescent="0.25">
      <c r="A33" s="16" t="s">
        <v>30</v>
      </c>
      <c r="B33" s="95" t="s">
        <v>66</v>
      </c>
      <c r="C33" s="95"/>
      <c r="D33" s="95"/>
      <c r="E33" s="95"/>
      <c r="F33" s="95"/>
      <c r="G33" s="95"/>
      <c r="H33" s="95"/>
      <c r="I33" s="95"/>
      <c r="J33" s="96"/>
      <c r="K33" t="s">
        <v>108</v>
      </c>
    </row>
    <row r="34" spans="1:13" ht="70.5" customHeight="1" x14ac:dyDescent="0.25">
      <c r="A34" s="16" t="s">
        <v>31</v>
      </c>
      <c r="B34" s="97" t="s">
        <v>118</v>
      </c>
      <c r="C34" s="97"/>
      <c r="D34" s="97"/>
      <c r="E34" s="97"/>
      <c r="F34" s="97"/>
      <c r="G34" s="97"/>
      <c r="H34" s="97"/>
      <c r="I34" s="97"/>
      <c r="J34" s="98"/>
    </row>
    <row r="35" spans="1:13" ht="66.75" customHeight="1" x14ac:dyDescent="0.25">
      <c r="A35" s="16" t="s">
        <v>32</v>
      </c>
      <c r="B35" s="97" t="s">
        <v>120</v>
      </c>
      <c r="C35" s="97"/>
      <c r="D35" s="97"/>
      <c r="E35" s="97"/>
      <c r="F35" s="97"/>
      <c r="G35" s="97"/>
      <c r="H35" s="97"/>
      <c r="I35" s="97"/>
      <c r="J35" s="98"/>
      <c r="L35">
        <f>43+193</f>
        <v>236</v>
      </c>
    </row>
    <row r="36" spans="1:13" ht="15.75" x14ac:dyDescent="0.25">
      <c r="A36" s="88" t="s">
        <v>33</v>
      </c>
      <c r="B36" s="89"/>
      <c r="C36" s="89"/>
      <c r="D36" s="89"/>
      <c r="E36" s="89"/>
      <c r="F36" s="89"/>
      <c r="G36" s="89"/>
      <c r="H36" s="89"/>
      <c r="I36" s="89"/>
      <c r="J36" s="90"/>
      <c r="L36">
        <f>8+6+7+11</f>
        <v>32</v>
      </c>
    </row>
    <row r="37" spans="1:13" ht="15.75" x14ac:dyDescent="0.25">
      <c r="A37" s="126" t="s">
        <v>34</v>
      </c>
      <c r="B37" s="127"/>
      <c r="C37" s="127"/>
      <c r="D37" s="127"/>
      <c r="E37" s="127"/>
      <c r="F37" s="127"/>
      <c r="G37" s="127"/>
      <c r="H37" s="127"/>
      <c r="I37" s="127"/>
      <c r="J37" s="128"/>
      <c r="K37">
        <f>43+7</f>
        <v>50</v>
      </c>
      <c r="L37">
        <f>+L36/4</f>
        <v>8</v>
      </c>
    </row>
    <row r="38" spans="1:13" ht="12" customHeight="1" x14ac:dyDescent="0.25">
      <c r="A38" s="146"/>
      <c r="B38" s="147"/>
      <c r="C38" s="147"/>
      <c r="D38" s="147"/>
      <c r="E38" s="147"/>
      <c r="F38" s="147"/>
      <c r="G38" s="147"/>
      <c r="H38" s="147"/>
      <c r="I38" s="147"/>
      <c r="J38" s="148"/>
      <c r="K38">
        <f>+K37*3</f>
        <v>150</v>
      </c>
      <c r="L38" t="s">
        <v>109</v>
      </c>
      <c r="M38">
        <f>7.5*30</f>
        <v>225</v>
      </c>
    </row>
    <row r="39" spans="1:13" ht="11.25" customHeight="1" x14ac:dyDescent="0.25">
      <c r="A39" s="22"/>
      <c r="B39" s="22"/>
      <c r="C39" s="22"/>
      <c r="D39" s="22"/>
      <c r="E39" s="22"/>
      <c r="F39" s="22"/>
      <c r="G39" s="22"/>
      <c r="H39" s="22"/>
      <c r="I39" s="22"/>
      <c r="J39" s="22"/>
      <c r="K39">
        <f>43+193</f>
        <v>236</v>
      </c>
      <c r="L39" s="34">
        <f>53/55</f>
        <v>0.96363636363636362</v>
      </c>
    </row>
    <row r="40" spans="1:13" ht="18" customHeight="1" x14ac:dyDescent="0.25">
      <c r="A40" s="132" t="s">
        <v>40</v>
      </c>
      <c r="B40" s="132"/>
      <c r="C40" s="132"/>
      <c r="D40" s="132"/>
      <c r="E40" s="132"/>
      <c r="F40" s="132"/>
      <c r="G40" s="132"/>
      <c r="H40" s="132"/>
      <c r="I40" s="132"/>
      <c r="J40" s="132"/>
    </row>
    <row r="41" spans="1:13" ht="7.5" customHeight="1" x14ac:dyDescent="0.25">
      <c r="A41" s="68"/>
      <c r="B41" s="68"/>
      <c r="C41" s="68"/>
      <c r="D41" s="68"/>
      <c r="E41" s="68"/>
      <c r="F41" s="68"/>
      <c r="G41" s="68"/>
      <c r="H41" s="68"/>
      <c r="I41" s="68"/>
      <c r="J41" s="68"/>
    </row>
    <row r="42" spans="1:13" ht="17.25" customHeight="1" x14ac:dyDescent="0.25">
      <c r="A42" s="48" t="s">
        <v>89</v>
      </c>
      <c r="B42" s="49">
        <f>+A25</f>
        <v>387882771</v>
      </c>
    </row>
    <row r="43" spans="1:13" ht="12.75" customHeight="1" x14ac:dyDescent="0.25">
      <c r="A43" s="48" t="s">
        <v>90</v>
      </c>
      <c r="B43" s="49">
        <f>+C25</f>
        <v>387882771</v>
      </c>
      <c r="G43" s="81"/>
      <c r="H43" s="81"/>
      <c r="I43" s="81"/>
      <c r="J43" s="81"/>
    </row>
    <row r="44" spans="1:13" x14ac:dyDescent="0.25">
      <c r="A44" s="48" t="s">
        <v>91</v>
      </c>
      <c r="B44" s="49">
        <f>+F25</f>
        <v>43365035.5</v>
      </c>
      <c r="G44" s="82"/>
      <c r="H44" s="82"/>
      <c r="I44" s="82"/>
      <c r="J44" s="82"/>
    </row>
    <row r="45" spans="1:13" ht="10.5" customHeight="1" x14ac:dyDescent="0.25">
      <c r="A45" s="56"/>
      <c r="B45" s="56"/>
      <c r="C45" s="56"/>
      <c r="D45" s="56"/>
      <c r="G45" s="82"/>
      <c r="H45" s="82"/>
      <c r="I45" s="82"/>
      <c r="J45" s="82"/>
    </row>
    <row r="46" spans="1:13" ht="9.75" customHeight="1" x14ac:dyDescent="0.25">
      <c r="A46" s="54"/>
      <c r="B46" s="54"/>
      <c r="C46" s="54"/>
      <c r="D46" s="54"/>
      <c r="G46" s="53"/>
      <c r="H46" s="53"/>
      <c r="I46" s="53"/>
      <c r="J46" s="53"/>
    </row>
    <row r="47" spans="1:13" ht="12.75" customHeight="1" x14ac:dyDescent="0.25">
      <c r="A47" s="53" t="s">
        <v>98</v>
      </c>
      <c r="B47" s="54"/>
      <c r="C47" s="82" t="s">
        <v>99</v>
      </c>
      <c r="D47" s="82"/>
      <c r="E47" s="82"/>
      <c r="G47" s="82" t="s">
        <v>100</v>
      </c>
      <c r="H47" s="82"/>
      <c r="I47" s="82"/>
      <c r="J47" s="82"/>
    </row>
    <row r="48" spans="1:13" ht="12.75" customHeight="1" x14ac:dyDescent="0.25"/>
    <row r="49" spans="1:10" ht="15.75" thickBot="1" x14ac:dyDescent="0.3">
      <c r="A49" s="52"/>
      <c r="B49" s="55"/>
      <c r="C49" s="83"/>
      <c r="D49" s="83"/>
      <c r="E49" s="83"/>
    </row>
    <row r="50" spans="1:10" x14ac:dyDescent="0.25">
      <c r="A50" s="55" t="s">
        <v>97</v>
      </c>
      <c r="C50" s="81" t="s">
        <v>101</v>
      </c>
      <c r="D50" s="81"/>
      <c r="E50" s="81"/>
      <c r="G50" s="142" t="s">
        <v>92</v>
      </c>
      <c r="H50" s="142"/>
      <c r="I50" s="142"/>
      <c r="J50" s="142"/>
    </row>
    <row r="51" spans="1:10" x14ac:dyDescent="0.25">
      <c r="A51" s="55" t="s">
        <v>102</v>
      </c>
      <c r="C51" s="81" t="s">
        <v>103</v>
      </c>
      <c r="D51" s="81"/>
      <c r="E51" s="81"/>
      <c r="G51" s="81" t="s">
        <v>93</v>
      </c>
      <c r="H51" s="81"/>
      <c r="I51" s="81"/>
      <c r="J51" s="81"/>
    </row>
    <row r="574" spans="5:5" x14ac:dyDescent="0.25">
      <c r="E574" s="5">
        <f>+E562+E543+E504+E442+E405</f>
        <v>0</v>
      </c>
    </row>
    <row r="744" spans="7:7" x14ac:dyDescent="0.25">
      <c r="G744" s="5">
        <f>+G715+G697+G677+G674+G668+G648+G640+G637+G634+G631+G625+G613+G607+G600+G597+G576</f>
        <v>0</v>
      </c>
    </row>
  </sheetData>
  <mergeCells count="57">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3:J43"/>
    <mergeCell ref="G44:J44"/>
    <mergeCell ref="G45:J45"/>
    <mergeCell ref="B10:J10"/>
    <mergeCell ref="B1:J1"/>
    <mergeCell ref="B2:C2"/>
    <mergeCell ref="D2:H2"/>
    <mergeCell ref="B3:C3"/>
    <mergeCell ref="D3:H3"/>
    <mergeCell ref="A4:J4"/>
    <mergeCell ref="A5:J5"/>
    <mergeCell ref="A6:J6"/>
    <mergeCell ref="A7:J7"/>
    <mergeCell ref="B8:J8"/>
    <mergeCell ref="B9:J9"/>
    <mergeCell ref="A22:J22"/>
    <mergeCell ref="C51:E51"/>
    <mergeCell ref="G51:J51"/>
    <mergeCell ref="C47:E47"/>
    <mergeCell ref="G47:J47"/>
    <mergeCell ref="C49:E49"/>
    <mergeCell ref="C50:E50"/>
    <mergeCell ref="G50:J50"/>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2:B43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4FC5008-E9D7-4A72-97C9-679C2DF3902D}"/>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2025-04-16T13:32:31Z</cp:lastPrinted>
  <dcterms:created xsi:type="dcterms:W3CDTF">2021-03-22T15:50:10Z</dcterms:created>
  <dcterms:modified xsi:type="dcterms:W3CDTF">2025-04-16T13:38:13Z</dcterms:modified>
</cp:coreProperties>
</file>