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Rosa.Pena\Desktop\DOCUMENTOS AÑO 2025\trimestres año 2025\2DO TRIMESTRE\melisa\"/>
    </mc:Choice>
  </mc:AlternateContent>
  <xr:revisionPtr revIDLastSave="0" documentId="8_{E6F621AB-BCC2-44AF-959F-53896BA8096B}" xr6:coauthVersionLast="47" xr6:coauthVersionMax="47" xr10:uidLastSave="{00000000-0000-0000-0000-000000000000}"/>
  <bookViews>
    <workbookView xWindow="-120" yWindow="-120" windowWidth="29040" windowHeight="17520"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 r:id="rId12"/>
  </externalReferences>
  <definedNames>
    <definedName name="_xlnm.Print_Area" localSheetId="0">Portada!$A$1:$M$45</definedName>
    <definedName name="_xlnm.Print_Area" localSheetId="2">'Programa 11'!$A$1:$J$52</definedName>
    <definedName name="_xlnm.Print_Area" localSheetId="4">'Programa 12'!$A$1:$J$54</definedName>
    <definedName name="_xlnm.Print_Area" localSheetId="6">'Programa 13'!$A$1:$J$51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5" i="2" l="1"/>
  <c r="O35" i="2"/>
  <c r="L38" i="1"/>
  <c r="L34" i="1"/>
  <c r="K25" i="1"/>
  <c r="M28" i="2"/>
  <c r="N30" i="1" l="1"/>
  <c r="N33" i="1" s="1"/>
  <c r="M28" i="1"/>
  <c r="P30" i="2"/>
  <c r="O30" i="2"/>
  <c r="L30" i="10"/>
  <c r="F29" i="2" l="1"/>
  <c r="F30" i="2"/>
  <c r="E30" i="2"/>
  <c r="H29" i="2"/>
  <c r="H30" i="2" l="1"/>
  <c r="E29" i="2"/>
  <c r="E29" i="1" l="1"/>
  <c r="M29" i="2" l="1"/>
  <c r="C25" i="1"/>
  <c r="L29" i="1" l="1"/>
  <c r="L23" i="1" l="1"/>
  <c r="J30" i="2" l="1"/>
  <c r="J29" i="2"/>
  <c r="I29" i="2"/>
  <c r="I30" i="2"/>
  <c r="I29" i="3"/>
  <c r="L32" i="1" l="1"/>
  <c r="L30" i="1"/>
  <c r="J29" i="1"/>
  <c r="I29" i="1" l="1"/>
  <c r="C25" i="2" l="1"/>
  <c r="I25" i="2" s="1"/>
  <c r="A25" i="2"/>
  <c r="I25" i="1"/>
  <c r="C25" i="3" l="1" a="1"/>
  <c r="C25" i="3" s="1"/>
  <c r="I25" i="3" s="1"/>
  <c r="J29" i="3" l="1"/>
  <c r="F31" i="1"/>
  <c r="D30" i="1"/>
  <c r="E573" i="2"/>
  <c r="E574" i="3"/>
  <c r="E572" i="1"/>
  <c r="G743" i="2"/>
  <c r="G744" i="3"/>
  <c r="G742" i="1"/>
  <c r="B43" i="3" l="1"/>
  <c r="B46" i="2" l="1"/>
  <c r="B44" i="1"/>
  <c r="B44" i="3"/>
  <c r="B47" i="2"/>
  <c r="B45" i="1" l="1"/>
  <c r="F30" i="1" l="1"/>
  <c r="B42" i="3" l="1"/>
  <c r="B43" i="1"/>
  <c r="D3" i="2" l="1"/>
  <c r="I31" i="1"/>
  <c r="J31" i="1"/>
  <c r="I30" i="1"/>
  <c r="J30" i="1"/>
  <c r="B45" i="2" l="1"/>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tc={DE34995F-7F0B-4744-9B41-CD451E56DEFB}</author>
    <author>tc={F99C4963-82D8-4696-8DB2-C35DA3A2AFEC}</author>
  </authors>
  <commentList>
    <comment ref="G29" authorId="0" shapeId="0" xr:uid="{DE34995F-7F0B-4744-9B41-CD451E56DEF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sistema incremento en los clientes de alcantarillado. El sistema esta en revision.</t>
      </text>
    </comment>
    <comment ref="B35" authorId="1" shapeId="0" xr:uid="{F99C4963-82D8-4696-8DB2-C35DA3A2AFE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dato de las viviendas no es real, es proyectado ver estadístico.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<sst xmlns="http://schemas.openxmlformats.org/spreadsheetml/2006/main" count="263" uniqueCount="119">
  <si>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</si>
  <si>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</si>
  <si>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</si>
  <si>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</si>
  <si>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</si>
  <si>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</si>
  <si>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</si>
  <si>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</si>
  <si>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</si>
  <si>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</si>
  <si>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</si>
  <si>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</si>
  <si>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</si>
  <si>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</si>
  <si>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</si>
  <si>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</si>
  <si>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</si>
  <si>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</si>
  <si>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</si>
  <si>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</si>
  <si>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</si>
  <si>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</si>
  <si>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</si>
  <si>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</si>
  <si>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</si>
  <si>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</si>
  <si>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</si>
  <si>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</si>
  <si>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</si>
  <si>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</si>
  <si>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</si>
  <si>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</si>
  <si>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</si>
  <si>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</si>
  <si>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</si>
  <si>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</si>
  <si>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</si>
  <si>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</si>
  <si>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</si>
  <si>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</si>
  <si>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</si>
  <si>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</si>
  <si>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</si>
  <si>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</si>
  <si>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</si>
  <si>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</si>
  <si>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</si>
  <si>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</si>
  <si>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</si>
  <si>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</si>
  <si>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</si>
  <si>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</si>
  <si>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</si>
  <si>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</si>
  <si>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</si>
  <si>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</si>
  <si>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</si>
  <si>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</si>
  <si>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</si>
  <si>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</si>
  <si>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</si>
  <si>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</si>
  <si>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</si>
  <si>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</si>
  <si>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</si>
  <si>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</si>
  <si>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</si>
  <si>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</si>
  <si>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</si>
  <si>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</si>
  <si>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</si>
  <si>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</si>
  <si>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</si>
  <si>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</si>
  <si>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</si>
  <si>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</si>
  <si>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</si>
  <si>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</si>
  <si>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</si>
  <si>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</si>
  <si>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</si>
  <si>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</si>
  <si>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</si>
  <si>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</si>
  <si>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</si>
  <si>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</si>
  <si>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</si>
  <si>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</si>
  <si>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</si>
  <si>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</si>
  <si>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</si>
  <si>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</si>
  <si>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</si>
  <si>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</si>
  <si>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</si>
  <si>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</si>
  <si>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</si>
  <si>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</si>
  <si>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</si>
  <si>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</si>
  <si>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</si>
  <si>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</si>
  <si>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</si>
  <si>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</si>
  <si>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Lic. Katihuska Ledesma</t>
  </si>
  <si>
    <t>.</t>
  </si>
  <si>
    <t>Ejecución Semestral</t>
  </si>
  <si>
    <t>ProgramaciónSemestral</t>
  </si>
  <si>
    <t>Logros Alcanzados:
En este producto se propuso lograr el tratamiento de 32,122,555.00 metros cúbicos de agua residual durante todo el año.              
Durante el 1er semestre, se ha logrado tratar un volumen de 16,017,257.62 gracias a la disponibilidad de 19 Plantas de tratamiento de aguas residuales las cuales en conjunto depuran diariamente 88,007 metros cúbicos de agua</t>
  </si>
  <si>
    <t>Informe de Evaluación Semestre enero-junio 2025 de las Metas Físicas-Financieras</t>
  </si>
  <si>
    <t>Programación Semestral</t>
  </si>
  <si>
    <t xml:space="preserve"> Informe seguimiento del presupuesto físico 2025 correspondiente al Semestre enero-junio</t>
  </si>
  <si>
    <t>En el producto 7694- ejecución financiera no alcanzo  la meta con relación a la programación, ya  que durante el primer trimestre hubo rezagados en los pagos de proyectos de inversion y esto trajo como consecuencia  el desvió en la meta planificada. con relación a la meta física, debido a que las viviendas conectadas al alcantarillado fueron corregidas debido a errores en la implementación del nuevo sistema comercial que asumía valores por encima de lo real.</t>
  </si>
  <si>
    <t>7695-La ejecución financiera no alcanzo  la meta con relación a la programación ya que durante este trimestre hubo rezagos en los  pagos de inversión, explicados anteriormente.</t>
  </si>
  <si>
    <t>En este producto se propuso recolectar 106,651,125.36,  metros cúbicos de agua residual en todo el año
Durante el  1er semestre, se ha logrado recolectar  49,929,105.12  metros cúbicos de agua residual producto de haber alcanzado las 425,200.00 viviendas facturadas al servicio de alcantarillado sanitario</t>
  </si>
  <si>
    <t>La ejecución financiera fue baja con relación a la programación, ya que durante  este trimestre hubo rezago en los pagos de inversión afectando la ejecución del gasto. Por otra parte, la adquisición de los insumos no han fluido a corde a lo programado. con relacion a la meta fisica fue corregido el valor colocado en el primer trimestre, por cambio en la metodogia de calculos</t>
  </si>
  <si>
    <t>Dentro de este producto se ha dispuesto producir en el año un total de 580,262,400.00 metros cúbicos de agua potable en todo el año, lo cual supera la producción esperada en lo que va de este año.
Durante el 1er semestre, la producción diaria promedio se ha mantenido en 442.85  Millones de galones, lo cual equivale a 303,380,694.98 metros cúbicos de agua producida.</t>
  </si>
  <si>
    <t>En este semestre una de las causas del desvío en la meta financiera, son los inconvenientes en los procesos de la adquisición de un servicio de catastro el cual  esta contratado pero el proceso culmino mas tarde de lo planificado. Adicionalmente, durante este trimestre  se han realizado la incorporación de nuevos usuarios a  un ritmo mayor al esperado, por esa razón se incremento la meta física.</t>
  </si>
  <si>
    <t>En este producto se propuso llegar a tener incorporados 427,000 a los servicios institucionales
Durante el 1er semestre, se ha logrado llegar a incorporar 425,921 Clientes a los servicios institucionales representando un incremento  de  6,366 clientes durante el semestre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</si>
</sst>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 #,##0.00_);_(* \(#,##0.00\);_(* &quot;-&quot;??_);_(@_)"/>
    <numFmt numFmtId="165" formatCode="dd/mm/yyyy;@"/>
    <numFmt numFmtId="166" formatCode="[$-10409]#,##0.00;\-#,##0.00"/>
    <numFmt numFmtId="167" formatCode="[$-10409]0.00%"/>
    <numFmt numFmtId="168" formatCode="_(* #,##0.00_);_(* \(#,##0.00\);_(* \-??_);_(@_)"/>
    <numFmt numFmtId="169" formatCode="_-* #,##0.00\ _€_-;\-* #,##0.00\ _€_-;_-* &quot;-&quot;??\ _€_-;_-@_-"/>
    <numFmt numFmtId="171" formatCode="#,##0.00_ ;\-#,##0.00\ "/>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2"/>
      <color theme="1"/>
      <name val="Calibri"/>
      <family val="2"/>
      <scheme val="minor"/>
    </font>
    <font>
      <sz val="12"/>
      <color theme="0"/>
      <name val="Calibri"/>
      <family val="2"/>
      <scheme val="minor"/>
    </font>
    <font>
      <sz val="11"/>
      <name val="Calibri"/>
      <family val="2"/>
      <scheme val="minor"/>
    </font>
    <font>
      <b/>
      <sz val="12"/>
      <name val="Calibri"/>
      <family val="2"/>
    </font>
    <font>
      <i/>
      <sz val="12"/>
      <name val="Calibri"/>
      <family val="2"/>
      <scheme val="minor"/>
    </font>
    <font>
      <sz val="10"/>
      <color theme="1"/>
      <name val="Arial"/>
      <family val="2"/>
    </font>
    <font>
      <i/>
      <sz val="11"/>
      <color rgb="FFFF0000"/>
      <name val="Calibri"/>
      <family val="2"/>
      <scheme val="minor"/>
    </font>
    <font>
      <sz val="14"/>
      <color rgb="FFFF0000"/>
      <name val="Calibri"/>
      <family val="2"/>
      <scheme val="minor"/>
    </font>
    <font>
      <i/>
      <sz val="12"/>
      <color theme="1"/>
      <name val="Calibri"/>
      <family val="2"/>
      <scheme val="minor"/>
    </font>
  </fonts>
  <fills count="12">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theme="0" tint="-0.249977111117893"/>
        <bgColor indexed="6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5" fillId="10" borderId="0" applyNumberFormat="0" applyBorder="0" applyAlignment="0" applyProtection="0"/>
    <xf numFmtId="168" fontId="31" fillId="0" borderId="0" applyFill="0" applyBorder="0" applyAlignment="0" applyProtection="0"/>
    <xf numFmtId="0" fontId="31" fillId="0" borderId="0"/>
    <xf numFmtId="169" fontId="1" fillId="0" borderId="0" applyFont="0" applyFill="0" applyBorder="0" applyAlignment="0" applyProtection="0"/>
  </cellStyleXfs>
  <cellXfs count="154">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2" fillId="0" borderId="0" xfId="1" applyFont="1"/>
    <xf numFmtId="167"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6" fontId="0" fillId="0" borderId="0" xfId="0" applyNumberFormat="1"/>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4" xfId="0" applyNumberFormat="1" applyFont="1" applyBorder="1" applyAlignment="1" applyProtection="1">
      <alignment horizontal="center" vertical="center" wrapText="1" readingOrder="1"/>
      <protection locked="0"/>
    </xf>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7" fontId="17" fillId="7" borderId="39" xfId="0" applyNumberFormat="1" applyFont="1" applyFill="1" applyBorder="1" applyAlignment="1" applyProtection="1">
      <alignment horizontal="center" vertical="center" wrapText="1" readingOrder="1"/>
      <protection locked="0"/>
    </xf>
    <xf numFmtId="43"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164" fontId="0" fillId="0" borderId="0" xfId="0"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0" fontId="20" fillId="0" borderId="0" xfId="0" applyFont="1" applyProtection="1">
      <protection locked="0"/>
    </xf>
    <xf numFmtId="0" fontId="14" fillId="0" borderId="0" xfId="0" applyFont="1" applyProtection="1">
      <protection locked="0"/>
    </xf>
    <xf numFmtId="0" fontId="37" fillId="0" borderId="0" xfId="0" applyFont="1" applyProtection="1">
      <protection locked="0"/>
    </xf>
    <xf numFmtId="39" fontId="11" fillId="0" borderId="28" xfId="1" applyNumberFormat="1" applyFont="1" applyFill="1" applyBorder="1" applyAlignment="1" applyProtection="1">
      <alignment horizontal="center" vertical="center" wrapText="1" readingOrder="1"/>
      <protection locked="0"/>
    </xf>
    <xf numFmtId="164" fontId="17" fillId="0" borderId="25" xfId="1" applyFont="1" applyBorder="1" applyAlignment="1" applyProtection="1">
      <alignment horizontal="center" vertical="center" wrapText="1" readingOrder="1"/>
      <protection locked="0"/>
    </xf>
    <xf numFmtId="164" fontId="17" fillId="0" borderId="39" xfId="1" applyFont="1" applyBorder="1" applyAlignment="1" applyProtection="1">
      <alignment horizontal="center" vertical="center" wrapText="1" readingOrder="1"/>
      <protection locked="0"/>
    </xf>
    <xf numFmtId="0" fontId="16" fillId="8" borderId="41" xfId="0" applyFont="1" applyFill="1" applyBorder="1" applyAlignment="1">
      <alignment horizontal="center" vertical="center" wrapText="1" readingOrder="1"/>
    </xf>
    <xf numFmtId="4" fontId="39" fillId="0" borderId="0" xfId="0" applyNumberFormat="1" applyFont="1" applyAlignment="1">
      <alignment vertical="center"/>
    </xf>
    <xf numFmtId="0" fontId="19" fillId="0" borderId="0" xfId="0" applyFont="1" applyAlignment="1">
      <alignment horizontal="left" vertical="center" wrapText="1"/>
    </xf>
    <xf numFmtId="164" fontId="17" fillId="0" borderId="28" xfId="1" applyFont="1" applyFill="1" applyBorder="1" applyAlignment="1" applyProtection="1">
      <alignment horizontal="center" vertical="center" wrapText="1"/>
      <protection locked="0"/>
    </xf>
    <xf numFmtId="164" fontId="17" fillId="0" borderId="24" xfId="1" applyFont="1" applyFill="1" applyBorder="1" applyAlignment="1" applyProtection="1">
      <alignment horizontal="center" vertical="center" wrapText="1" readingOrder="1"/>
      <protection locked="0"/>
    </xf>
    <xf numFmtId="164" fontId="17" fillId="0" borderId="28" xfId="1" applyFont="1" applyFill="1" applyBorder="1" applyAlignment="1" applyProtection="1">
      <alignment horizontal="center" vertical="center" wrapText="1" readingOrder="1"/>
      <protection locked="0"/>
    </xf>
    <xf numFmtId="164" fontId="17" fillId="0" borderId="33" xfId="1" applyFont="1" applyFill="1" applyBorder="1" applyAlignment="1" applyProtection="1">
      <alignment horizontal="center" vertical="center" wrapText="1" readingOrder="1"/>
      <protection locked="0"/>
    </xf>
    <xf numFmtId="39" fontId="11" fillId="0" borderId="27" xfId="1" applyNumberFormat="1" applyFont="1" applyFill="1" applyBorder="1" applyAlignment="1" applyProtection="1">
      <alignment horizontal="center" vertical="center" wrapText="1" readingOrder="1"/>
      <protection locked="0"/>
    </xf>
    <xf numFmtId="4" fontId="36" fillId="0" borderId="0" xfId="0" applyNumberFormat="1" applyFont="1" applyAlignment="1">
      <alignment vertical="center"/>
    </xf>
    <xf numFmtId="4" fontId="0" fillId="0" borderId="0" xfId="0" applyNumberFormat="1"/>
    <xf numFmtId="43" fontId="0" fillId="0" borderId="0" xfId="0" applyNumberFormat="1" applyAlignment="1">
      <alignment vertical="center"/>
    </xf>
    <xf numFmtId="43" fontId="36" fillId="0" borderId="0" xfId="0" applyNumberFormat="1" applyFont="1" applyAlignment="1">
      <alignment vertical="center"/>
    </xf>
    <xf numFmtId="0" fontId="16" fillId="11" borderId="31" xfId="0" applyFont="1" applyFill="1" applyBorder="1" applyAlignment="1">
      <alignment horizontal="center" vertical="center" wrapText="1" readingOrder="1"/>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1" fillId="0" borderId="10" xfId="0" applyFont="1" applyBorder="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39" fontId="14" fillId="0" borderId="25" xfId="1" applyNumberFormat="1" applyFont="1" applyFill="1" applyBorder="1" applyAlignment="1" applyProtection="1">
      <alignment horizontal="center" vertical="center" wrapText="1" readingOrder="1"/>
      <protection locked="0"/>
    </xf>
    <xf numFmtId="39" fontId="14" fillId="0" borderId="38" xfId="1" applyNumberFormat="1" applyFont="1" applyFill="1" applyBorder="1" applyAlignment="1" applyProtection="1">
      <alignment horizontal="center" vertical="center" wrapText="1" readingOrder="1"/>
      <protection locked="0"/>
    </xf>
    <xf numFmtId="39" fontId="14" fillId="0" borderId="24" xfId="1" applyNumberFormat="1" applyFont="1" applyFill="1" applyBorder="1" applyAlignment="1" applyProtection="1">
      <alignment horizontal="center" vertical="center" wrapText="1" readingOrder="1"/>
      <protection locked="0"/>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8" fillId="0" borderId="0" xfId="0" applyFont="1" applyAlignment="1" applyProtection="1">
      <alignment horizontal="left" vertical="center" wrapText="1"/>
      <protection locked="0"/>
    </xf>
    <xf numFmtId="0" fontId="38" fillId="0" borderId="18" xfId="0" applyFont="1" applyBorder="1" applyAlignment="1" applyProtection="1">
      <alignment horizontal="left" vertical="center" wrapText="1"/>
      <protection locked="0"/>
    </xf>
    <xf numFmtId="0" fontId="40" fillId="0" borderId="0" xfId="0" applyFont="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1" fillId="0" borderId="40" xfId="0" applyFont="1" applyBorder="1" applyAlignment="1" applyProtection="1">
      <alignment horizontal="center"/>
      <protection locked="0"/>
    </xf>
    <xf numFmtId="164" fontId="11" fillId="0" borderId="25" xfId="1" applyFont="1" applyFill="1" applyBorder="1" applyAlignment="1" applyProtection="1">
      <alignment horizontal="center" vertical="center" wrapText="1" readingOrder="1"/>
      <protection locked="0"/>
    </xf>
    <xf numFmtId="164" fontId="11" fillId="0" borderId="38" xfId="1" applyFont="1" applyFill="1" applyBorder="1" applyAlignment="1" applyProtection="1">
      <alignment horizontal="center" vertical="center" wrapText="1" readingOrder="1"/>
      <protection locked="0"/>
    </xf>
    <xf numFmtId="164" fontId="11" fillId="0" borderId="24" xfId="1" applyFont="1" applyFill="1" applyBorder="1" applyAlignment="1" applyProtection="1">
      <alignment horizontal="center" vertical="center" wrapText="1" readingOrder="1"/>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171" fontId="0" fillId="0" borderId="0" xfId="0" applyNumberFormat="1"/>
    <xf numFmtId="0" fontId="40" fillId="0" borderId="6" xfId="0" applyFont="1" applyBorder="1" applyAlignment="1" applyProtection="1">
      <alignment horizontal="left" vertical="center" wrapText="1"/>
      <protection locked="0"/>
    </xf>
    <xf numFmtId="0" fontId="33" fillId="0" borderId="0" xfId="0" applyFont="1" applyFill="1" applyAlignment="1" applyProtection="1">
      <alignment horizontal="left" vertical="center" wrapText="1"/>
      <protection locked="0"/>
    </xf>
    <xf numFmtId="0" fontId="33" fillId="0" borderId="18" xfId="0" applyFont="1" applyFill="1" applyBorder="1" applyAlignment="1" applyProtection="1">
      <alignment horizontal="left" vertical="center" wrapText="1"/>
      <protection locked="0"/>
    </xf>
    <xf numFmtId="164" fontId="41" fillId="0" borderId="0" xfId="1" applyFont="1"/>
    <xf numFmtId="0" fontId="42" fillId="0" borderId="0" xfId="0" applyFont="1" applyAlignment="1" applyProtection="1">
      <alignment horizontal="left" vertical="center" wrapText="1"/>
      <protection locked="0"/>
    </xf>
    <xf numFmtId="0" fontId="42" fillId="0" borderId="18" xfId="0" applyFont="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5">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 #,##0.00_-;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strike val="0"/>
        <outline val="0"/>
        <shadow val="0"/>
        <u val="none"/>
        <vertAlign val="baseline"/>
        <sz val="10"/>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rgb="FFFF0000"/>
        <name val="Calibri"/>
        <family val="2"/>
        <scheme val="none"/>
      </font>
      <numFmt numFmtId="35" formatCode="_-* #,##0.00_-;\-* #,##0.00_-;_-* &quot;-&quot;??_-;_-@_-"/>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_(* \(#,##0.00\);_(* &quot;-&quot;??_);_(@_)"/>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indexed="64"/>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4"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12</xdr:row>
      <xdr:rowOff>95250</xdr:rowOff>
    </xdr:from>
    <xdr:to>
      <xdr:col>12</xdr:col>
      <xdr:colOff>757067</xdr:colOff>
      <xdr:row>28</xdr:row>
      <xdr:rowOff>85725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67225" y="41910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Desktop\DOCUMENTOS%20A&#209;O%202025\trimestres%20a&#241;o%202025\2DO%20TRIMESTRE\RESUMEN%20EXCEL.xlsx" TargetMode="External"/><Relationship Id="rId1" Type="http://schemas.openxmlformats.org/officeDocument/2006/relationships/externalLinkPath" Target="/Users/Rosa.Pena/Desktop/DOCUMENTOS%20A&#209;O%202025/trimestres%20a&#241;o%202025/2DO%20TRIMESTRE/RESUMEN%20EXCE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Rosa.Pena\Desktop\DOCUMENTOS%20A&#209;O%202025\trimestres%20a&#241;o%202025\2DO%20TRIMESTRE\Copia%20de%202doTrimestre%20Fisico%20Financiero%20a&#241;o%202025%2010.7.25.xlsx" TargetMode="External"/><Relationship Id="rId1" Type="http://schemas.openxmlformats.org/officeDocument/2006/relationships/externalLinkPath" Target="/Users/Rosa.Pena/Desktop/DOCUMENTOS%20A&#209;O%202025/trimestres%20a&#241;o%202025/2DO%20TRIMESTRE/Copia%20de%202doTrimestre%20Fisico%20Financiero%20a&#241;o%202025%2010.7.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2DO TRIMESTRE DEVENGO registro"/>
      <sheetName val="Table001 (Page 1-19)"/>
      <sheetName val="Table001 (Page 1-9) (2)"/>
      <sheetName val="por producto imputacion"/>
      <sheetName val="Hoja2"/>
    </sheetNames>
    <sheetDataSet>
      <sheetData sheetId="0"/>
      <sheetData sheetId="1"/>
      <sheetData sheetId="2"/>
      <sheetData sheetId="3"/>
      <sheetData sheetId="4">
        <row r="10">
          <cell r="N10">
            <v>488072121.14999998</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s>
    <sheetDataSet>
      <sheetData sheetId="0" refreshError="1"/>
      <sheetData sheetId="1" refreshError="1"/>
      <sheetData sheetId="2">
        <row r="29">
          <cell r="G29">
            <v>149973143.31137899</v>
          </cell>
          <cell r="H29">
            <v>488072121.14999998</v>
          </cell>
        </row>
      </sheetData>
      <sheetData sheetId="3" refreshError="1"/>
      <sheetData sheetId="4"/>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dataCellStyle="Millares">
      <calculatedColumnFormula>+'[2]Programacion fisica EP Nueva'!$O$16</calculatedColumnFormula>
    </tableColumn>
    <tableColumn id="4" xr3:uid="{8DB7EDBB-DB79-4CBD-AD68-D153CE19B0A8}" name="Financiera_x000a_(B)" dataDxfId="36">
      <calculatedColumnFormula>+C25</calculatedColumnFormula>
    </tableColumn>
    <tableColumn id="9" xr3:uid="{AC3E8DE2-D537-4CBB-AD59-753602F58C3E}" name="Física_x000a_(C)" dataDxfId="35">
      <calculatedColumnFormula>+Tabla1[[#This Row],[Física
(A)]]/4</calculatedColumnFormula>
    </tableColumn>
    <tableColumn id="10" xr3:uid="{25C7EA1D-EAE0-4DC9-9FB1-C0E265B640E6}" name="Financiera_x000a_(D)" dataDxfId="34">
      <calculatedColumnFormula>+Tabla1[[#This Row],[Financiera
(B)]]/4</calculatedColumnFormula>
    </tableColumn>
    <tableColumn id="5" xr3:uid="{C2FDA61C-9281-4FCB-A3FE-246521A85EA0}" name="Física _x000a_(E)" dataDxfId="33" dataCellStyle="Millares"/>
    <tableColumn id="6" xr3:uid="{B07D8104-8103-4848-A228-6FBAE528EF68}" name="Financiera _x000a_ (F)" dataDxfId="32">
      <calculatedColumnFormula>+'[3]por producto imputacion'!$N$10</calculatedColumnFormula>
    </tableColumn>
    <tableColumn id="7" xr3:uid="{F97ACE16-1124-4543-AD0A-CBAA1878A36A}" name="Física _x000a_(%)_x000a_ G=E/C" dataDxfId="31" dataCellStyle="Porcentaje">
      <calculatedColumnFormula>IF(G29&gt;0,G29/E29,0)</calculatedColumnFormula>
    </tableColumn>
    <tableColumn id="8" xr3:uid="{CAB2F777-24BA-4EFC-82F9-153B93171D9B}" name="Financiero _x000a_(%) _x000a_H=F/D" dataDxfId="30">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dataCellStyle="Millares"/>
    <tableColumn id="4" xr3:uid="{01DD5E01-3432-4797-A877-368DE9E3A228}" name="Financiera_x000a_(B)" dataDxfId="21" dataCellStyle="Millares"/>
    <tableColumn id="9" xr3:uid="{96EF8D5C-A1CC-4D3F-94B9-2D6047E0FD08}" name="Física_x000a_(C)" dataDxfId="20" dataCellStyle="Millares"/>
    <tableColumn id="10" xr3:uid="{889C75D1-1248-4F97-A615-BE519BD5DC80}" name="Financiera_x000a_(D)" dataDxfId="19" dataCellStyle="Millares"/>
    <tableColumn id="5" xr3:uid="{92B90EC3-83BA-45B2-9B80-28BBEB7EC9E0}" name="Física _x000a_(E)" dataDxfId="18" dataCellStyle="Millares"/>
    <tableColumn id="6" xr3:uid="{546E0053-40B8-4E51-860E-CBF2981B7D7A}" name="Financiera _x000a_ (F)" dataDxfId="17"/>
    <tableColumn id="7" xr3:uid="{F0BCFDA7-BE59-4E81-8958-E4237373605D}" name="Física _x000a_(%)_x000a_ G=E/C" dataDxfId="16" dataCellStyle="Porcentaje">
      <calculatedColumnFormula>IF(G29&gt;0,G29/E29,0)</calculatedColumnFormula>
    </tableColumn>
    <tableColumn id="8" xr3:uid="{634103A3-E1ED-43D4-B160-1BE8498411F0}" name="Financiero _x000a_(%) _x000a_H=F/D" dataDxfId="15">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dataCellStyle="Millares"/>
    <tableColumn id="4" xr3:uid="{5A006633-A0BC-40E6-A0F1-10449993946D}" name="Financiera_x000a_(B)" dataDxfId="6"/>
    <tableColumn id="9" xr3:uid="{113C7BDC-C86C-4BF2-955E-30FC55791F3E}" name="Física_x000a_(C)" dataDxfId="5" dataCellStyle="Millares"/>
    <tableColumn id="10" xr3:uid="{C6C24817-50B9-4FBC-9CF2-C09963EAFB4E}" name="Financiera_x000a_(D)" dataDxfId="4"/>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IF(G29&gt;0,G29/E29,0)</calculatedColumnFormula>
    </tableColumn>
    <tableColumn id="8" xr3:uid="{DF800A31-F9E2-4166-B432-22F2A910032E}" name="Financiero _x000a_(%) _x000a_H=F/D" dataDxfId="0">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9" dT="2025-04-11T18:44:16.34" personId="{A995B7DC-7C80-4285-8632-5C43433DD047}" id="{DE34995F-7F0B-4744-9B41-CD451E56DEFB}">
    <text>El sistema incremento en los clientes de alcantarillado. El sistema esta en revision.</text>
  </threadedComment>
  <threadedComment ref="B35" dT="2025-04-11T18:25:47.35" personId="{A995B7DC-7C80-4285-8632-5C43433DD047}" id="{F99C4963-82D8-4696-8DB2-C35DA3A2AFEC}">
    <text>El dato de las viviendas no es real, es proyectado ver estadístico.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tabSelected="1" view="pageBreakPreview" topLeftCell="A3" zoomScaleNormal="100" zoomScaleSheetLayoutView="100" workbookViewId="0">
      <selection activeCell="P24" sqref="P24:Q24"/>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74"/>
      <c r="B2" s="74"/>
      <c r="C2" s="74"/>
      <c r="D2" s="74"/>
      <c r="E2" s="74"/>
      <c r="F2" s="74"/>
      <c r="G2" s="74"/>
      <c r="H2" s="74"/>
      <c r="I2" s="74"/>
      <c r="J2" s="74"/>
      <c r="K2" s="74"/>
      <c r="L2" s="74"/>
      <c r="M2" s="74"/>
    </row>
    <row r="10" spans="1:15" ht="33.75" x14ac:dyDescent="0.5">
      <c r="A10" s="75" t="s">
        <v>69</v>
      </c>
      <c r="B10" s="75"/>
      <c r="C10" s="75"/>
      <c r="D10" s="75"/>
      <c r="E10" s="75"/>
      <c r="F10" s="75"/>
      <c r="G10" s="75"/>
      <c r="H10" s="75"/>
      <c r="I10" s="75"/>
      <c r="J10" s="75"/>
      <c r="K10" s="75"/>
      <c r="L10" s="75"/>
      <c r="M10" s="75"/>
    </row>
    <row r="11" spans="1:15" ht="63.75" customHeight="1" x14ac:dyDescent="0.45">
      <c r="A11" s="76" t="s">
        <v>111</v>
      </c>
      <c r="B11" s="76"/>
      <c r="C11" s="76"/>
      <c r="D11" s="76"/>
      <c r="E11" s="76"/>
      <c r="F11" s="76"/>
      <c r="G11" s="76"/>
      <c r="H11" s="76"/>
      <c r="I11" s="76"/>
      <c r="J11" s="76"/>
      <c r="K11" s="76"/>
      <c r="L11" s="76"/>
      <c r="M11" s="76"/>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77" t="s">
        <v>70</v>
      </c>
      <c r="B18" s="77"/>
      <c r="C18" s="77"/>
      <c r="D18" s="77"/>
      <c r="E18" s="77"/>
      <c r="F18" s="77"/>
      <c r="G18" s="77"/>
      <c r="H18" s="77"/>
      <c r="I18" s="77"/>
      <c r="J18" s="77"/>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N742"/>
  <sheetViews>
    <sheetView view="pageBreakPreview" topLeftCell="A30" zoomScaleNormal="100" zoomScaleSheetLayoutView="100" workbookViewId="0">
      <selection activeCell="V22" sqref="V22"/>
    </sheetView>
  </sheetViews>
  <sheetFormatPr baseColWidth="10" defaultRowHeight="15" x14ac:dyDescent="0.25"/>
  <cols>
    <col min="1" max="1" width="28.7109375" style="5" customWidth="1"/>
    <col min="2" max="2" width="21.42578125" style="5" customWidth="1"/>
    <col min="3" max="6" width="12.7109375" style="5" customWidth="1"/>
    <col min="7" max="7" width="12.42578125" style="5" customWidth="1"/>
    <col min="8" max="8" width="16.7109375" style="5" customWidth="1"/>
    <col min="9" max="9" width="12.7109375" style="5" customWidth="1"/>
    <col min="10" max="10" width="20.140625" style="5" customWidth="1"/>
    <col min="11" max="11" width="21.85546875" hidden="1" customWidth="1"/>
    <col min="12" max="12" width="23.5703125" hidden="1" customWidth="1"/>
    <col min="13" max="14" width="15.140625" hidden="1" customWidth="1"/>
    <col min="15" max="17" width="0" hidden="1" customWidth="1"/>
  </cols>
  <sheetData>
    <row r="1" spans="1:10" ht="21.75" customHeight="1" thickBot="1" x14ac:dyDescent="0.3">
      <c r="A1" s="17"/>
      <c r="B1" s="98" t="s">
        <v>109</v>
      </c>
      <c r="C1" s="99"/>
      <c r="D1" s="99"/>
      <c r="E1" s="99"/>
      <c r="F1" s="99"/>
      <c r="G1" s="99"/>
      <c r="H1" s="99"/>
      <c r="I1" s="99"/>
      <c r="J1" s="100"/>
    </row>
    <row r="2" spans="1:10" ht="21.75" customHeight="1" thickBot="1" x14ac:dyDescent="0.3">
      <c r="A2" s="18"/>
      <c r="B2" s="101" t="s">
        <v>0</v>
      </c>
      <c r="C2" s="102"/>
      <c r="D2" s="101" t="s">
        <v>1</v>
      </c>
      <c r="E2" s="102"/>
      <c r="F2" s="102"/>
      <c r="G2" s="102"/>
      <c r="H2" s="103"/>
      <c r="I2" s="1" t="s">
        <v>2</v>
      </c>
      <c r="J2" s="2" t="s">
        <v>3</v>
      </c>
    </row>
    <row r="3" spans="1:10" ht="21.75" thickBot="1" x14ac:dyDescent="0.3">
      <c r="A3" s="19"/>
      <c r="B3" s="104" t="s">
        <v>4</v>
      </c>
      <c r="C3" s="105"/>
      <c r="D3" s="104" t="s">
        <v>80</v>
      </c>
      <c r="E3" s="105"/>
      <c r="F3" s="105"/>
      <c r="G3" s="105"/>
      <c r="H3" s="106"/>
      <c r="I3" s="23" t="s">
        <v>78</v>
      </c>
      <c r="J3" s="24">
        <v>0</v>
      </c>
    </row>
    <row r="4" spans="1:10" ht="9.75" customHeight="1" x14ac:dyDescent="0.25">
      <c r="A4" s="107"/>
      <c r="B4" s="108"/>
      <c r="C4" s="108"/>
      <c r="D4" s="109"/>
      <c r="E4" s="109"/>
      <c r="F4" s="109"/>
      <c r="G4" s="109"/>
      <c r="H4" s="109"/>
      <c r="I4" s="108"/>
      <c r="J4" s="110"/>
    </row>
    <row r="5" spans="1:10" ht="3" customHeight="1" x14ac:dyDescent="0.25">
      <c r="A5" s="82"/>
      <c r="B5" s="83"/>
      <c r="C5" s="83"/>
      <c r="D5" s="83"/>
      <c r="E5" s="83"/>
      <c r="F5" s="83"/>
      <c r="G5" s="83"/>
      <c r="H5" s="83"/>
      <c r="I5" s="83"/>
      <c r="J5" s="84"/>
    </row>
    <row r="6" spans="1:10" ht="15.75" x14ac:dyDescent="0.25">
      <c r="A6" s="85" t="s">
        <v>84</v>
      </c>
      <c r="B6" s="86"/>
      <c r="C6" s="86"/>
      <c r="D6" s="86"/>
      <c r="E6" s="86"/>
      <c r="F6" s="86"/>
      <c r="G6" s="86"/>
      <c r="H6" s="86"/>
      <c r="I6" s="86"/>
      <c r="J6" s="87"/>
    </row>
    <row r="7" spans="1:10" ht="15.75" x14ac:dyDescent="0.25">
      <c r="A7" s="88" t="s">
        <v>5</v>
      </c>
      <c r="B7" s="89"/>
      <c r="C7" s="89"/>
      <c r="D7" s="89"/>
      <c r="E7" s="89"/>
      <c r="F7" s="89"/>
      <c r="G7" s="89"/>
      <c r="H7" s="89"/>
      <c r="I7" s="89"/>
      <c r="J7" s="90"/>
    </row>
    <row r="8" spans="1:10" x14ac:dyDescent="0.25">
      <c r="A8" s="3" t="s">
        <v>6</v>
      </c>
      <c r="B8" s="111" t="s">
        <v>48</v>
      </c>
      <c r="C8" s="112"/>
      <c r="D8" s="112"/>
      <c r="E8" s="112"/>
      <c r="F8" s="112"/>
      <c r="G8" s="112"/>
      <c r="H8" s="112"/>
      <c r="I8" s="112"/>
      <c r="J8" s="113"/>
    </row>
    <row r="9" spans="1:10" ht="15" customHeight="1" x14ac:dyDescent="0.25">
      <c r="A9" s="20" t="s">
        <v>35</v>
      </c>
      <c r="B9" s="111" t="s">
        <v>49</v>
      </c>
      <c r="C9" s="112"/>
      <c r="D9" s="112"/>
      <c r="E9" s="112"/>
      <c r="F9" s="112"/>
      <c r="G9" s="112"/>
      <c r="H9" s="112"/>
      <c r="I9" s="112"/>
      <c r="J9" s="113"/>
    </row>
    <row r="10" spans="1:10" x14ac:dyDescent="0.25">
      <c r="A10" s="20" t="s">
        <v>36</v>
      </c>
      <c r="B10" s="111" t="s">
        <v>50</v>
      </c>
      <c r="C10" s="112"/>
      <c r="D10" s="112"/>
      <c r="E10" s="112"/>
      <c r="F10" s="112"/>
      <c r="G10" s="112"/>
      <c r="H10" s="112"/>
      <c r="I10" s="112"/>
      <c r="J10" s="113"/>
    </row>
    <row r="11" spans="1:10" ht="29.25" customHeight="1" x14ac:dyDescent="0.25">
      <c r="A11" s="3" t="s">
        <v>7</v>
      </c>
      <c r="B11" s="92" t="s">
        <v>51</v>
      </c>
      <c r="C11" s="92"/>
      <c r="D11" s="92"/>
      <c r="E11" s="92"/>
      <c r="F11" s="92"/>
      <c r="G11" s="92"/>
      <c r="H11" s="92"/>
      <c r="I11" s="92"/>
      <c r="J11" s="93"/>
    </row>
    <row r="12" spans="1:10" ht="32.25" customHeight="1" x14ac:dyDescent="0.25">
      <c r="A12" s="3" t="s">
        <v>8</v>
      </c>
      <c r="B12" s="92" t="s">
        <v>52</v>
      </c>
      <c r="C12" s="92"/>
      <c r="D12" s="92"/>
      <c r="E12" s="92"/>
      <c r="F12" s="92"/>
      <c r="G12" s="92"/>
      <c r="H12" s="92"/>
      <c r="I12" s="92"/>
      <c r="J12" s="93"/>
    </row>
    <row r="13" spans="1:10" ht="15.75" x14ac:dyDescent="0.25">
      <c r="A13" s="85" t="s">
        <v>9</v>
      </c>
      <c r="B13" s="86"/>
      <c r="C13" s="86"/>
      <c r="D13" s="86"/>
      <c r="E13" s="86"/>
      <c r="F13" s="86"/>
      <c r="G13" s="86"/>
      <c r="H13" s="86"/>
      <c r="I13" s="86"/>
      <c r="J13" s="87"/>
    </row>
    <row r="14" spans="1:10" x14ac:dyDescent="0.25">
      <c r="A14" s="3" t="s">
        <v>10</v>
      </c>
      <c r="B14" s="21">
        <v>2</v>
      </c>
      <c r="C14" s="81" t="str">
        <f>IFERROR(VLOOKUP(B14,'[1]Validacion datos'!A2:B5,2,FALSE),"")</f>
        <v>DESARROLLO SOCIAL</v>
      </c>
      <c r="D14" s="81"/>
      <c r="E14" s="81"/>
      <c r="F14" s="81"/>
      <c r="G14" s="81"/>
      <c r="H14" s="81"/>
      <c r="I14" s="81"/>
      <c r="J14" s="81"/>
    </row>
    <row r="15" spans="1:10" x14ac:dyDescent="0.25">
      <c r="A15" s="3" t="s">
        <v>11</v>
      </c>
      <c r="B15" s="6">
        <v>2.5</v>
      </c>
      <c r="C15" s="81" t="str">
        <f>IFERROR(VLOOKUP(B15,'[1]Validacion datos'!A8:B26,2,FALSE),"")</f>
        <v>Vivienda digna en entornos saludables</v>
      </c>
      <c r="D15" s="81"/>
      <c r="E15" s="81"/>
      <c r="F15" s="81"/>
      <c r="G15" s="81"/>
      <c r="H15" s="81"/>
      <c r="I15" s="81"/>
      <c r="J15" s="81"/>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4" ht="15.75" x14ac:dyDescent="0.25">
      <c r="A17" s="85" t="s">
        <v>13</v>
      </c>
      <c r="B17" s="86"/>
      <c r="C17" s="86"/>
      <c r="D17" s="86"/>
      <c r="E17" s="86"/>
      <c r="F17" s="86"/>
      <c r="G17" s="86"/>
      <c r="H17" s="86"/>
      <c r="I17" s="86"/>
      <c r="J17" s="87"/>
    </row>
    <row r="18" spans="1:14" x14ac:dyDescent="0.25">
      <c r="A18" s="3" t="s">
        <v>14</v>
      </c>
      <c r="B18" s="92" t="s">
        <v>54</v>
      </c>
      <c r="C18" s="92"/>
      <c r="D18" s="92"/>
      <c r="E18" s="92"/>
      <c r="F18" s="92"/>
      <c r="G18" s="92"/>
      <c r="H18" s="92"/>
      <c r="I18" s="92"/>
      <c r="J18" s="93"/>
    </row>
    <row r="19" spans="1:14" ht="141" customHeight="1" x14ac:dyDescent="0.25">
      <c r="A19" s="8" t="s">
        <v>15</v>
      </c>
      <c r="B19" s="92" t="s">
        <v>96</v>
      </c>
      <c r="C19" s="92"/>
      <c r="D19" s="92"/>
      <c r="E19" s="92"/>
      <c r="F19" s="92"/>
      <c r="G19" s="92"/>
      <c r="H19" s="92"/>
      <c r="I19" s="92"/>
      <c r="J19" s="93"/>
    </row>
    <row r="20" spans="1:14" ht="14.25" customHeight="1" x14ac:dyDescent="0.25">
      <c r="A20" s="8" t="s">
        <v>16</v>
      </c>
      <c r="B20" s="94" t="s">
        <v>94</v>
      </c>
      <c r="C20" s="94"/>
      <c r="D20" s="94"/>
      <c r="E20" s="94"/>
      <c r="F20" s="94"/>
      <c r="G20" s="94"/>
      <c r="H20" s="94"/>
      <c r="I20" s="94"/>
      <c r="J20" s="95"/>
    </row>
    <row r="21" spans="1:14" x14ac:dyDescent="0.25">
      <c r="A21" s="8" t="s">
        <v>37</v>
      </c>
      <c r="B21" s="92" t="s">
        <v>67</v>
      </c>
      <c r="C21" s="92"/>
      <c r="D21" s="92"/>
      <c r="E21" s="92"/>
      <c r="F21" s="92"/>
      <c r="G21" s="92"/>
      <c r="H21" s="92"/>
      <c r="I21" s="92"/>
      <c r="J21" s="93"/>
    </row>
    <row r="22" spans="1:14" ht="15.75" x14ac:dyDescent="0.25">
      <c r="A22" s="85" t="s">
        <v>17</v>
      </c>
      <c r="B22" s="86"/>
      <c r="C22" s="86"/>
      <c r="D22" s="86"/>
      <c r="E22" s="86"/>
      <c r="F22" s="86"/>
      <c r="G22" s="86"/>
      <c r="H22" s="86"/>
      <c r="I22" s="86"/>
      <c r="J22" s="87"/>
      <c r="L22" s="70">
        <v>248248474.05000001</v>
      </c>
    </row>
    <row r="23" spans="1:14" ht="15.75" x14ac:dyDescent="0.25">
      <c r="A23" s="88" t="s">
        <v>18</v>
      </c>
      <c r="B23" s="89"/>
      <c r="C23" s="89"/>
      <c r="D23" s="89"/>
      <c r="E23" s="89"/>
      <c r="F23" s="89"/>
      <c r="G23" s="89"/>
      <c r="H23" s="89"/>
      <c r="I23" s="89"/>
      <c r="J23" s="90"/>
      <c r="L23" s="47">
        <f>+L22-L28</f>
        <v>8612108.1800000072</v>
      </c>
    </row>
    <row r="24" spans="1:14" ht="15" customHeight="1" x14ac:dyDescent="0.25">
      <c r="A24" s="96" t="s">
        <v>19</v>
      </c>
      <c r="B24" s="97"/>
      <c r="C24" s="130" t="s">
        <v>20</v>
      </c>
      <c r="D24" s="132"/>
      <c r="E24" s="132"/>
      <c r="F24" s="132" t="s">
        <v>21</v>
      </c>
      <c r="G24" s="132"/>
      <c r="H24" s="97"/>
      <c r="I24" s="130" t="s">
        <v>22</v>
      </c>
      <c r="J24" s="131"/>
    </row>
    <row r="25" spans="1:14" ht="18.75" x14ac:dyDescent="0.3">
      <c r="A25" s="136">
        <v>3517737184</v>
      </c>
      <c r="B25" s="137"/>
      <c r="C25" s="117">
        <f>+D29</f>
        <v>6122995722.71</v>
      </c>
      <c r="D25" s="118"/>
      <c r="E25" s="119"/>
      <c r="F25" s="120">
        <v>727708487.01999998</v>
      </c>
      <c r="G25" s="121"/>
      <c r="H25" s="122"/>
      <c r="I25" s="138">
        <f>IF(F25&gt;0,F25/C25,0)</f>
        <v>0.11884843955074996</v>
      </c>
      <c r="J25" s="139"/>
      <c r="K25" s="151">
        <f>153307551.67+149973143.31</f>
        <v>303280694.98000002</v>
      </c>
    </row>
    <row r="26" spans="1:14" ht="15.75" x14ac:dyDescent="0.25">
      <c r="A26" s="88" t="s">
        <v>23</v>
      </c>
      <c r="B26" s="89"/>
      <c r="C26" s="89"/>
      <c r="D26" s="89"/>
      <c r="E26" s="89"/>
      <c r="F26" s="89"/>
      <c r="G26" s="89"/>
      <c r="H26" s="89"/>
      <c r="I26" s="89"/>
      <c r="J26" s="90"/>
      <c r="K26" s="47"/>
      <c r="L26" s="34">
        <v>754524011.40999997</v>
      </c>
    </row>
    <row r="27" spans="1:14" ht="15" customHeight="1" x14ac:dyDescent="0.25">
      <c r="A27" s="4"/>
      <c r="B27"/>
      <c r="C27" s="114" t="s">
        <v>47</v>
      </c>
      <c r="D27" s="115"/>
      <c r="E27" s="114" t="s">
        <v>110</v>
      </c>
      <c r="F27" s="115"/>
      <c r="G27" s="114" t="s">
        <v>106</v>
      </c>
      <c r="H27" s="115"/>
      <c r="I27" s="114" t="s">
        <v>24</v>
      </c>
      <c r="J27" s="116"/>
    </row>
    <row r="28" spans="1:14" ht="38.25" x14ac:dyDescent="0.25">
      <c r="A28" s="9" t="s">
        <v>25</v>
      </c>
      <c r="B28" s="10" t="s">
        <v>26</v>
      </c>
      <c r="C28" s="10" t="s">
        <v>38</v>
      </c>
      <c r="D28" s="10" t="s">
        <v>39</v>
      </c>
      <c r="E28" s="10" t="s">
        <v>41</v>
      </c>
      <c r="F28" s="10" t="s">
        <v>42</v>
      </c>
      <c r="G28" s="10" t="s">
        <v>43</v>
      </c>
      <c r="H28" s="10" t="s">
        <v>44</v>
      </c>
      <c r="I28" s="10" t="s">
        <v>45</v>
      </c>
      <c r="J28" s="11" t="s">
        <v>46</v>
      </c>
      <c r="L28" s="34">
        <v>239636365.87</v>
      </c>
      <c r="M28" s="50">
        <f>+L28+'[4]Programa 11'!$H$29</f>
        <v>727708487.01999998</v>
      </c>
    </row>
    <row r="29" spans="1:14" ht="48" x14ac:dyDescent="0.25">
      <c r="A29" s="25" t="s">
        <v>83</v>
      </c>
      <c r="B29" s="26" t="s">
        <v>82</v>
      </c>
      <c r="C29" s="39">
        <v>580262400</v>
      </c>
      <c r="D29" s="13">
        <v>6122995722.71</v>
      </c>
      <c r="E29" s="13">
        <f>+Tabla1[[#This Row],[Física
(A)]]/2</f>
        <v>290131200</v>
      </c>
      <c r="F29" s="13">
        <v>1653336476.48</v>
      </c>
      <c r="G29" s="64">
        <v>303280694.98000002</v>
      </c>
      <c r="H29" s="13">
        <v>727708487.01999998</v>
      </c>
      <c r="I29" s="45">
        <f>IF(G29&gt;0,G29/E29,0)</f>
        <v>1.0453225815768867</v>
      </c>
      <c r="J29" s="36">
        <f>IF(H29&gt;0,H29/F29,0)</f>
        <v>0.44014542555143515</v>
      </c>
      <c r="L29" s="47">
        <f>+L28+Tabla1[[#This Row],[Financiera 
 (F)]]</f>
        <v>967344852.88999999</v>
      </c>
    </row>
    <row r="30" spans="1:14" ht="24" customHeight="1" x14ac:dyDescent="0.25">
      <c r="A30" s="43"/>
      <c r="B30" s="27" t="s">
        <v>81</v>
      </c>
      <c r="C30" s="44"/>
      <c r="D30" s="42">
        <f t="shared" ref="D30" si="0">+C26</f>
        <v>0</v>
      </c>
      <c r="E30" s="44">
        <v>80000000</v>
      </c>
      <c r="F30" s="42">
        <f>+Tabla1[[#This Row],[Financiera
(B)]]/4</f>
        <v>0</v>
      </c>
      <c r="G30" s="44">
        <v>159618350.47120199</v>
      </c>
      <c r="H30" s="42"/>
      <c r="I30" s="45">
        <f>IF(G30&gt;0,G30/E30,0)</f>
        <v>1.9952293808900248</v>
      </c>
      <c r="J30" s="46">
        <f>IF(H30&gt;0,H30/F30,0)</f>
        <v>0</v>
      </c>
      <c r="L30" s="34">
        <f>+L29-H29</f>
        <v>239636365.87</v>
      </c>
      <c r="N30" s="34">
        <f>+'[4]Programa 11'!$G$29</f>
        <v>149973143.31137899</v>
      </c>
    </row>
    <row r="31" spans="1:14" ht="37.5" customHeight="1" x14ac:dyDescent="0.25">
      <c r="A31" s="43"/>
      <c r="B31" s="27" t="s">
        <v>79</v>
      </c>
      <c r="C31" s="44"/>
      <c r="D31" s="42">
        <v>0</v>
      </c>
      <c r="E31" s="42">
        <v>1250000</v>
      </c>
      <c r="F31" s="42">
        <f>+Tabla1[[#This Row],[Financiera
(B)]]/4</f>
        <v>0</v>
      </c>
      <c r="G31" s="42">
        <v>1258702.2603905988</v>
      </c>
      <c r="H31" s="42"/>
      <c r="I31" s="45">
        <f t="shared" ref="I31:J31" si="1">IF(G31&gt;0,G31/E31,0)</f>
        <v>1.0069618083124789</v>
      </c>
      <c r="J31" s="46">
        <f t="shared" si="1"/>
        <v>0</v>
      </c>
    </row>
    <row r="32" spans="1:14" ht="15.75" x14ac:dyDescent="0.25">
      <c r="A32" s="85" t="s">
        <v>27</v>
      </c>
      <c r="B32" s="86"/>
      <c r="C32" s="86"/>
      <c r="D32" s="86"/>
      <c r="E32" s="86"/>
      <c r="F32" s="86"/>
      <c r="G32" s="86"/>
      <c r="H32" s="86"/>
      <c r="I32" s="86"/>
      <c r="J32" s="87"/>
      <c r="L32" s="38">
        <f>+H29-488072121.15</f>
        <v>239636365.87</v>
      </c>
      <c r="N32" s="50">
        <v>153412079.55000001</v>
      </c>
    </row>
    <row r="33" spans="1:14" ht="15.75" x14ac:dyDescent="0.25">
      <c r="A33" s="88" t="s">
        <v>28</v>
      </c>
      <c r="B33" s="89"/>
      <c r="C33" s="89"/>
      <c r="D33" s="89"/>
      <c r="E33" s="89"/>
      <c r="F33" s="89"/>
      <c r="G33" s="89"/>
      <c r="H33" s="89"/>
      <c r="I33" s="89"/>
      <c r="J33" s="90"/>
      <c r="N33" s="50">
        <f>SUM(N30:N32)</f>
        <v>303385222.86137903</v>
      </c>
    </row>
    <row r="34" spans="1:14" ht="26.25" customHeight="1" x14ac:dyDescent="0.25">
      <c r="A34" s="16" t="s">
        <v>29</v>
      </c>
      <c r="B34" s="94" t="s">
        <v>88</v>
      </c>
      <c r="C34" s="94"/>
      <c r="D34" s="94"/>
      <c r="E34" s="94"/>
      <c r="F34" s="94"/>
      <c r="G34" s="94"/>
      <c r="H34" s="94"/>
      <c r="I34" s="94"/>
      <c r="J34" s="95"/>
      <c r="L34" s="38">
        <f>+F29+773902180.48</f>
        <v>2427238656.96</v>
      </c>
    </row>
    <row r="35" spans="1:14" ht="27.75" customHeight="1" x14ac:dyDescent="0.25">
      <c r="A35" s="16" t="s">
        <v>30</v>
      </c>
      <c r="B35" s="92" t="s">
        <v>58</v>
      </c>
      <c r="C35" s="92"/>
      <c r="D35" s="92"/>
      <c r="E35" s="92"/>
      <c r="F35" s="92"/>
      <c r="G35" s="92"/>
      <c r="H35" s="92"/>
      <c r="I35" s="92"/>
      <c r="J35" s="93"/>
    </row>
    <row r="36" spans="1:14" ht="67.5" customHeight="1" x14ac:dyDescent="0.25">
      <c r="A36" s="16" t="s">
        <v>31</v>
      </c>
      <c r="B36" s="133" t="s">
        <v>116</v>
      </c>
      <c r="C36" s="133"/>
      <c r="D36" s="133"/>
      <c r="E36" s="133"/>
      <c r="F36" s="133"/>
      <c r="G36" s="133"/>
      <c r="H36" s="133"/>
      <c r="I36" s="133"/>
      <c r="J36" s="134"/>
      <c r="L36" s="34">
        <v>773902180.48000002</v>
      </c>
    </row>
    <row r="37" spans="1:14" ht="63" customHeight="1" x14ac:dyDescent="0.25">
      <c r="A37" s="16" t="s">
        <v>32</v>
      </c>
      <c r="B37" s="152" t="s">
        <v>115</v>
      </c>
      <c r="C37" s="152"/>
      <c r="D37" s="152"/>
      <c r="E37" s="152"/>
      <c r="F37" s="152"/>
      <c r="G37" s="152"/>
      <c r="H37" s="152"/>
      <c r="I37" s="152"/>
      <c r="J37" s="153"/>
      <c r="L37" s="34">
        <v>879434296</v>
      </c>
    </row>
    <row r="38" spans="1:14" ht="15.75" x14ac:dyDescent="0.25">
      <c r="A38" s="85" t="s">
        <v>33</v>
      </c>
      <c r="B38" s="86"/>
      <c r="C38" s="86"/>
      <c r="D38" s="86"/>
      <c r="E38" s="86"/>
      <c r="F38" s="86"/>
      <c r="G38" s="86"/>
      <c r="H38" s="86"/>
      <c r="I38" s="86"/>
      <c r="J38" s="87"/>
      <c r="L38" s="50">
        <f>SUM(L36:L37)</f>
        <v>1653336476.48</v>
      </c>
    </row>
    <row r="39" spans="1:14" ht="15.75" x14ac:dyDescent="0.25">
      <c r="A39" s="123" t="s">
        <v>34</v>
      </c>
      <c r="B39" s="124"/>
      <c r="C39" s="124"/>
      <c r="D39" s="124"/>
      <c r="E39" s="124"/>
      <c r="F39" s="124"/>
      <c r="G39" s="124"/>
      <c r="H39" s="124"/>
      <c r="I39" s="124"/>
      <c r="J39" s="125"/>
    </row>
    <row r="40" spans="1:14" ht="21" customHeight="1" x14ac:dyDescent="0.25">
      <c r="A40" s="126"/>
      <c r="B40" s="127"/>
      <c r="C40" s="127"/>
      <c r="D40" s="127"/>
      <c r="E40" s="127"/>
      <c r="F40" s="127"/>
      <c r="G40" s="127"/>
      <c r="H40" s="127"/>
      <c r="I40" s="127"/>
      <c r="J40" s="128"/>
    </row>
    <row r="41" spans="1:14" ht="6" customHeight="1" x14ac:dyDescent="0.25">
      <c r="A41" s="22"/>
      <c r="B41" s="22"/>
      <c r="C41" s="22"/>
      <c r="D41" s="22"/>
      <c r="E41" s="22"/>
      <c r="F41" s="22"/>
      <c r="G41" s="22"/>
      <c r="H41" s="22"/>
      <c r="I41" s="22"/>
      <c r="J41" s="22"/>
    </row>
    <row r="42" spans="1:14" ht="14.25" customHeight="1" x14ac:dyDescent="0.25">
      <c r="A42" s="129" t="s">
        <v>40</v>
      </c>
      <c r="B42" s="129"/>
      <c r="C42" s="129"/>
      <c r="D42" s="129"/>
      <c r="E42" s="129"/>
      <c r="F42" s="129"/>
      <c r="G42" s="129"/>
      <c r="H42" s="129"/>
      <c r="I42" s="129"/>
      <c r="J42" s="129"/>
    </row>
    <row r="43" spans="1:14" x14ac:dyDescent="0.25">
      <c r="A43" s="48" t="s">
        <v>89</v>
      </c>
      <c r="B43" s="49">
        <f>+A25</f>
        <v>3517737184</v>
      </c>
    </row>
    <row r="44" spans="1:14" x14ac:dyDescent="0.25">
      <c r="A44" s="48" t="s">
        <v>90</v>
      </c>
      <c r="B44" s="49">
        <f>+C25</f>
        <v>6122995722.71</v>
      </c>
      <c r="G44" s="78"/>
      <c r="H44" s="78"/>
      <c r="I44" s="78"/>
      <c r="J44" s="78"/>
    </row>
    <row r="45" spans="1:14" x14ac:dyDescent="0.25">
      <c r="A45" s="48" t="s">
        <v>91</v>
      </c>
      <c r="B45" s="49">
        <f>+F25</f>
        <v>727708487.01999998</v>
      </c>
      <c r="G45" s="79"/>
      <c r="H45" s="79"/>
      <c r="I45" s="79"/>
      <c r="J45" s="79"/>
    </row>
    <row r="46" spans="1:14" ht="12" hidden="1" customHeight="1" x14ac:dyDescent="0.25">
      <c r="A46" s="56"/>
      <c r="B46" s="56"/>
      <c r="C46" s="56"/>
      <c r="D46" s="56"/>
      <c r="G46" s="79"/>
      <c r="H46" s="79"/>
      <c r="I46" s="79"/>
      <c r="J46" s="79"/>
    </row>
    <row r="47" spans="1:14" ht="15" customHeight="1" x14ac:dyDescent="0.25">
      <c r="A47" s="53"/>
      <c r="B47" s="53"/>
      <c r="C47" s="53"/>
      <c r="D47" s="53"/>
      <c r="G47" s="52"/>
      <c r="H47" s="52"/>
      <c r="I47" s="52"/>
      <c r="J47" s="52"/>
    </row>
    <row r="48" spans="1:14" x14ac:dyDescent="0.25">
      <c r="A48" s="52" t="s">
        <v>98</v>
      </c>
      <c r="B48" s="53"/>
      <c r="C48" s="79" t="s">
        <v>99</v>
      </c>
      <c r="D48" s="79"/>
      <c r="E48" s="79"/>
      <c r="H48" s="79" t="s">
        <v>100</v>
      </c>
      <c r="I48" s="79"/>
      <c r="J48" s="79"/>
    </row>
    <row r="50" spans="1:10" ht="15.75" thickBot="1" x14ac:dyDescent="0.3">
      <c r="A50" s="51"/>
      <c r="B50" s="54"/>
      <c r="C50" s="80"/>
      <c r="D50" s="80"/>
      <c r="E50" s="80"/>
      <c r="H50" s="80"/>
      <c r="I50" s="80"/>
      <c r="J50" s="80"/>
    </row>
    <row r="51" spans="1:10" x14ac:dyDescent="0.25">
      <c r="A51" s="54" t="s">
        <v>97</v>
      </c>
      <c r="C51" s="78" t="s">
        <v>101</v>
      </c>
      <c r="D51" s="78"/>
      <c r="E51" s="78"/>
      <c r="H51" s="78" t="s">
        <v>104</v>
      </c>
      <c r="I51" s="78"/>
      <c r="J51" s="78"/>
    </row>
    <row r="52" spans="1:10" x14ac:dyDescent="0.25">
      <c r="A52" s="54" t="s">
        <v>102</v>
      </c>
      <c r="C52" s="78" t="s">
        <v>103</v>
      </c>
      <c r="D52" s="78"/>
      <c r="E52" s="78"/>
      <c r="H52" s="78" t="s">
        <v>93</v>
      </c>
      <c r="I52" s="78"/>
      <c r="J52" s="78"/>
    </row>
    <row r="572" spans="5:5" x14ac:dyDescent="0.25">
      <c r="E572" s="5">
        <f>+E560+E541+E502+E440+E403</f>
        <v>0</v>
      </c>
    </row>
    <row r="742" spans="7:7" x14ac:dyDescent="0.25">
      <c r="G742" s="5">
        <f>+G713+G695+G675+G672+G666+G646+G638+G635+G632+G629+G623+G611+G605+G598+G595+G574</f>
        <v>0</v>
      </c>
    </row>
  </sheetData>
  <mergeCells count="59">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C52:E52"/>
    <mergeCell ref="H48:J48"/>
    <mergeCell ref="H51:J51"/>
    <mergeCell ref="H52:J52"/>
    <mergeCell ref="C48:E48"/>
    <mergeCell ref="C50:E50"/>
    <mergeCell ref="C51:E51"/>
    <mergeCell ref="H50:J50"/>
  </mergeCells>
  <phoneticPr fontId="23" type="noConversion"/>
  <dataValidations xWindow="600" yWindow="769"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0"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AC18" sqref="AC18"/>
    </sheetView>
  </sheetViews>
  <sheetFormatPr baseColWidth="10" defaultRowHeight="15" x14ac:dyDescent="0.25"/>
  <cols>
    <col min="1" max="16384" width="11.42578125" style="32"/>
  </cols>
  <sheetData>
    <row r="18" spans="1:10" ht="278.25" customHeight="1" x14ac:dyDescent="1.95">
      <c r="A18" s="77" t="s">
        <v>71</v>
      </c>
      <c r="B18" s="77"/>
      <c r="C18" s="77"/>
      <c r="D18" s="77"/>
      <c r="E18" s="77"/>
      <c r="F18" s="77"/>
      <c r="G18" s="77"/>
      <c r="H18" s="77"/>
      <c r="I18" s="77"/>
      <c r="J18" s="77"/>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P743"/>
  <sheetViews>
    <sheetView view="pageBreakPreview" topLeftCell="A12" zoomScaleNormal="100" zoomScaleSheetLayoutView="100" workbookViewId="0">
      <selection activeCell="V21" sqref="V21"/>
    </sheetView>
  </sheetViews>
  <sheetFormatPr baseColWidth="10" defaultRowHeight="15" x14ac:dyDescent="0.25"/>
  <cols>
    <col min="1" max="1" width="36" style="5" customWidth="1"/>
    <col min="2" max="2" width="14.5703125" style="5" customWidth="1"/>
    <col min="3"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4.140625" hidden="1" customWidth="1"/>
    <col min="13" max="13" width="19.140625" hidden="1" customWidth="1"/>
    <col min="14" max="14" width="0" hidden="1" customWidth="1"/>
    <col min="15" max="16" width="16.5703125" hidden="1" customWidth="1"/>
    <col min="17" max="18" width="0" hidden="1" customWidth="1"/>
  </cols>
  <sheetData>
    <row r="1" spans="1:10" ht="21.75" customHeight="1" thickBot="1" x14ac:dyDescent="0.3">
      <c r="A1" s="17"/>
      <c r="B1" s="98" t="s">
        <v>109</v>
      </c>
      <c r="C1" s="99"/>
      <c r="D1" s="99"/>
      <c r="E1" s="99"/>
      <c r="F1" s="99"/>
      <c r="G1" s="99"/>
      <c r="H1" s="99"/>
      <c r="I1" s="99"/>
      <c r="J1" s="100"/>
    </row>
    <row r="2" spans="1:10" ht="21.75" thickBot="1" x14ac:dyDescent="0.3">
      <c r="A2" s="18"/>
      <c r="B2" s="101" t="s">
        <v>0</v>
      </c>
      <c r="C2" s="102"/>
      <c r="D2" s="101" t="s">
        <v>1</v>
      </c>
      <c r="E2" s="102"/>
      <c r="F2" s="102"/>
      <c r="G2" s="102"/>
      <c r="H2" s="103"/>
      <c r="I2" s="1" t="s">
        <v>2</v>
      </c>
      <c r="J2" s="2" t="s">
        <v>3</v>
      </c>
    </row>
    <row r="3" spans="1:10" ht="21.75" thickBot="1" x14ac:dyDescent="0.3">
      <c r="A3" s="19"/>
      <c r="B3" s="104" t="s">
        <v>4</v>
      </c>
      <c r="C3" s="105"/>
      <c r="D3" s="104" t="str">
        <f>+'Programa 11'!D3</f>
        <v>Lineamientos para la Ejecución Presupuestaria 2019 de Empresas Publicas no Financieras</v>
      </c>
      <c r="E3" s="105"/>
      <c r="F3" s="105"/>
      <c r="G3" s="105"/>
      <c r="H3" s="106"/>
      <c r="I3" s="23"/>
      <c r="J3" s="24"/>
    </row>
    <row r="4" spans="1:10" ht="7.5" customHeight="1" x14ac:dyDescent="0.25">
      <c r="A4" s="107"/>
      <c r="B4" s="108"/>
      <c r="C4" s="108"/>
      <c r="D4" s="109"/>
      <c r="E4" s="109"/>
      <c r="F4" s="109"/>
      <c r="G4" s="109"/>
      <c r="H4" s="109"/>
      <c r="I4" s="108"/>
      <c r="J4" s="110"/>
    </row>
    <row r="5" spans="1:10" ht="3" customHeight="1" x14ac:dyDescent="0.25">
      <c r="A5" s="82"/>
      <c r="B5" s="83"/>
      <c r="C5" s="83"/>
      <c r="D5" s="83"/>
      <c r="E5" s="83"/>
      <c r="F5" s="83"/>
      <c r="G5" s="83"/>
      <c r="H5" s="83"/>
      <c r="I5" s="83"/>
      <c r="J5" s="84"/>
    </row>
    <row r="6" spans="1:10" ht="15.75" x14ac:dyDescent="0.25">
      <c r="A6" s="85" t="s">
        <v>84</v>
      </c>
      <c r="B6" s="86"/>
      <c r="C6" s="86"/>
      <c r="D6" s="86"/>
      <c r="E6" s="86"/>
      <c r="F6" s="86"/>
      <c r="G6" s="86"/>
      <c r="H6" s="86"/>
      <c r="I6" s="86"/>
      <c r="J6" s="87"/>
    </row>
    <row r="7" spans="1:10" ht="15.75" x14ac:dyDescent="0.25">
      <c r="A7" s="88" t="s">
        <v>5</v>
      </c>
      <c r="B7" s="89"/>
      <c r="C7" s="89"/>
      <c r="D7" s="89"/>
      <c r="E7" s="89"/>
      <c r="F7" s="89"/>
      <c r="G7" s="89"/>
      <c r="H7" s="89"/>
      <c r="I7" s="89"/>
      <c r="J7" s="90"/>
    </row>
    <row r="8" spans="1:10" x14ac:dyDescent="0.25">
      <c r="A8" s="3" t="s">
        <v>6</v>
      </c>
      <c r="B8" s="111" t="s">
        <v>48</v>
      </c>
      <c r="C8" s="112"/>
      <c r="D8" s="112"/>
      <c r="E8" s="112"/>
      <c r="F8" s="112"/>
      <c r="G8" s="112"/>
      <c r="H8" s="112"/>
      <c r="I8" s="112"/>
      <c r="J8" s="113"/>
    </row>
    <row r="9" spans="1:10" ht="15" customHeight="1" x14ac:dyDescent="0.25">
      <c r="A9" s="20" t="s">
        <v>35</v>
      </c>
      <c r="B9" s="111" t="s">
        <v>49</v>
      </c>
      <c r="C9" s="112"/>
      <c r="D9" s="112"/>
      <c r="E9" s="112"/>
      <c r="F9" s="112"/>
      <c r="G9" s="112"/>
      <c r="H9" s="112"/>
      <c r="I9" s="112"/>
      <c r="J9" s="113"/>
    </row>
    <row r="10" spans="1:10" x14ac:dyDescent="0.25">
      <c r="A10" s="20" t="s">
        <v>36</v>
      </c>
      <c r="B10" s="111" t="s">
        <v>50</v>
      </c>
      <c r="C10" s="112"/>
      <c r="D10" s="112"/>
      <c r="E10" s="112"/>
      <c r="F10" s="112"/>
      <c r="G10" s="112"/>
      <c r="H10" s="112"/>
      <c r="I10" s="112"/>
      <c r="J10" s="113"/>
    </row>
    <row r="11" spans="1:10" ht="30.75" customHeight="1" x14ac:dyDescent="0.25">
      <c r="A11" s="3" t="s">
        <v>7</v>
      </c>
      <c r="B11" s="92" t="s">
        <v>51</v>
      </c>
      <c r="C11" s="92"/>
      <c r="D11" s="92"/>
      <c r="E11" s="92"/>
      <c r="F11" s="92"/>
      <c r="G11" s="92"/>
      <c r="H11" s="92"/>
      <c r="I11" s="92"/>
      <c r="J11" s="93"/>
    </row>
    <row r="12" spans="1:10" ht="32.25" customHeight="1" x14ac:dyDescent="0.25">
      <c r="A12" s="3" t="s">
        <v>8</v>
      </c>
      <c r="B12" s="92" t="s">
        <v>52</v>
      </c>
      <c r="C12" s="92"/>
      <c r="D12" s="92"/>
      <c r="E12" s="92"/>
      <c r="F12" s="92"/>
      <c r="G12" s="92"/>
      <c r="H12" s="92"/>
      <c r="I12" s="92"/>
      <c r="J12" s="93"/>
    </row>
    <row r="13" spans="1:10" ht="15.75" x14ac:dyDescent="0.25">
      <c r="A13" s="85" t="s">
        <v>9</v>
      </c>
      <c r="B13" s="86"/>
      <c r="C13" s="86"/>
      <c r="D13" s="86"/>
      <c r="E13" s="86"/>
      <c r="F13" s="86"/>
      <c r="G13" s="86"/>
      <c r="H13" s="86"/>
      <c r="I13" s="86"/>
      <c r="J13" s="87"/>
    </row>
    <row r="14" spans="1:10" x14ac:dyDescent="0.25">
      <c r="A14" s="3" t="s">
        <v>10</v>
      </c>
      <c r="B14" s="21">
        <v>2</v>
      </c>
      <c r="C14" s="81" t="str">
        <f>IFERROR(VLOOKUP(B14,'[1]Validacion datos'!A2:B5,2,FALSE),"")</f>
        <v>DESARROLLO SOCIAL</v>
      </c>
      <c r="D14" s="81"/>
      <c r="E14" s="81"/>
      <c r="F14" s="81"/>
      <c r="G14" s="81"/>
      <c r="H14" s="81"/>
      <c r="I14" s="81"/>
      <c r="J14" s="81"/>
    </row>
    <row r="15" spans="1:10" x14ac:dyDescent="0.25">
      <c r="A15" s="3" t="s">
        <v>11</v>
      </c>
      <c r="B15" s="6">
        <v>2.5</v>
      </c>
      <c r="C15" s="81" t="str">
        <f>IFERROR(VLOOKUP(B15,'[1]Validacion datos'!A8:B26,2,FALSE),"")</f>
        <v>Vivienda digna en entornos saludables</v>
      </c>
      <c r="D15" s="81"/>
      <c r="E15" s="81"/>
      <c r="F15" s="81"/>
      <c r="G15" s="81"/>
      <c r="H15" s="81"/>
      <c r="I15" s="81"/>
      <c r="J15" s="81"/>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6" ht="15.75" x14ac:dyDescent="0.25">
      <c r="A17" s="85" t="s">
        <v>13</v>
      </c>
      <c r="B17" s="86"/>
      <c r="C17" s="86"/>
      <c r="D17" s="86"/>
      <c r="E17" s="86"/>
      <c r="F17" s="86"/>
      <c r="G17" s="86"/>
      <c r="H17" s="86"/>
      <c r="I17" s="86"/>
      <c r="J17" s="87"/>
    </row>
    <row r="18" spans="1:16" x14ac:dyDescent="0.25">
      <c r="A18" s="3" t="s">
        <v>14</v>
      </c>
      <c r="B18" s="92" t="s">
        <v>55</v>
      </c>
      <c r="C18" s="92"/>
      <c r="D18" s="92"/>
      <c r="E18" s="92"/>
      <c r="F18" s="92"/>
      <c r="G18" s="92"/>
      <c r="H18" s="92"/>
      <c r="I18" s="92"/>
      <c r="J18" s="93"/>
    </row>
    <row r="19" spans="1:16" ht="49.5" customHeight="1" x14ac:dyDescent="0.25">
      <c r="A19" s="8" t="s">
        <v>15</v>
      </c>
      <c r="B19" s="92" t="s">
        <v>56</v>
      </c>
      <c r="C19" s="92"/>
      <c r="D19" s="92"/>
      <c r="E19" s="92"/>
      <c r="F19" s="92"/>
      <c r="G19" s="92"/>
      <c r="H19" s="92"/>
      <c r="I19" s="92"/>
      <c r="J19" s="93"/>
    </row>
    <row r="20" spans="1:16" ht="15" customHeight="1" x14ac:dyDescent="0.25">
      <c r="A20" s="8" t="s">
        <v>16</v>
      </c>
      <c r="B20" s="94" t="s">
        <v>94</v>
      </c>
      <c r="C20" s="94"/>
      <c r="D20" s="94"/>
      <c r="E20" s="94"/>
      <c r="F20" s="94"/>
      <c r="G20" s="94"/>
      <c r="H20" s="94"/>
      <c r="I20" s="94"/>
      <c r="J20" s="95"/>
    </row>
    <row r="21" spans="1:16" x14ac:dyDescent="0.25">
      <c r="A21" s="8" t="s">
        <v>37</v>
      </c>
      <c r="B21" s="92" t="s">
        <v>68</v>
      </c>
      <c r="C21" s="92"/>
      <c r="D21" s="92"/>
      <c r="E21" s="92"/>
      <c r="F21" s="92"/>
      <c r="G21" s="92"/>
      <c r="H21" s="92"/>
      <c r="I21" s="92"/>
      <c r="J21" s="93"/>
      <c r="M21" s="50"/>
    </row>
    <row r="22" spans="1:16" ht="15.75" x14ac:dyDescent="0.25">
      <c r="A22" s="85" t="s">
        <v>17</v>
      </c>
      <c r="B22" s="86"/>
      <c r="C22" s="86"/>
      <c r="D22" s="86"/>
      <c r="E22" s="86"/>
      <c r="F22" s="86"/>
      <c r="G22" s="86"/>
      <c r="H22" s="86"/>
      <c r="I22" s="86"/>
      <c r="J22" s="87"/>
      <c r="K22" s="34"/>
    </row>
    <row r="23" spans="1:16" ht="15.75" x14ac:dyDescent="0.25">
      <c r="A23" s="88" t="s">
        <v>18</v>
      </c>
      <c r="B23" s="89"/>
      <c r="C23" s="89"/>
      <c r="D23" s="89"/>
      <c r="E23" s="89"/>
      <c r="F23" s="89"/>
      <c r="G23" s="89"/>
      <c r="H23" s="89"/>
      <c r="I23" s="89"/>
      <c r="J23" s="90"/>
      <c r="K23" s="34"/>
      <c r="M23" s="34"/>
    </row>
    <row r="24" spans="1:16" ht="15" customHeight="1" x14ac:dyDescent="0.25">
      <c r="A24" s="96" t="s">
        <v>19</v>
      </c>
      <c r="B24" s="97"/>
      <c r="C24" s="130" t="s">
        <v>20</v>
      </c>
      <c r="D24" s="132"/>
      <c r="E24" s="132"/>
      <c r="F24" s="132" t="s">
        <v>21</v>
      </c>
      <c r="G24" s="132"/>
      <c r="H24" s="97"/>
      <c r="I24" s="130" t="s">
        <v>22</v>
      </c>
      <c r="J24" s="131"/>
      <c r="K24" s="34"/>
    </row>
    <row r="25" spans="1:16" x14ac:dyDescent="0.25">
      <c r="A25" s="68">
        <f>339457676+588100458</f>
        <v>927558134</v>
      </c>
      <c r="B25" s="58"/>
      <c r="C25" s="141">
        <f>+D29+D30</f>
        <v>2319593405.8000002</v>
      </c>
      <c r="D25" s="142"/>
      <c r="E25" s="143"/>
      <c r="F25" s="117">
        <v>361343374.16999996</v>
      </c>
      <c r="G25" s="118"/>
      <c r="H25" s="119"/>
      <c r="I25" s="138">
        <f>+F25/C25</f>
        <v>0.15577875556400667</v>
      </c>
      <c r="J25" s="139"/>
      <c r="K25" s="34"/>
    </row>
    <row r="26" spans="1:16" ht="15.75" x14ac:dyDescent="0.25">
      <c r="A26" s="88" t="s">
        <v>23</v>
      </c>
      <c r="B26" s="89"/>
      <c r="C26" s="89"/>
      <c r="D26" s="89"/>
      <c r="E26" s="89"/>
      <c r="F26" s="89"/>
      <c r="G26" s="89"/>
      <c r="H26" s="89"/>
      <c r="I26" s="89"/>
      <c r="J26" s="90"/>
    </row>
    <row r="27" spans="1:16" ht="15.75" customHeight="1" x14ac:dyDescent="0.25">
      <c r="A27" s="4"/>
      <c r="B27"/>
      <c r="C27" s="114" t="s">
        <v>47</v>
      </c>
      <c r="D27" s="115"/>
      <c r="E27" s="114" t="s">
        <v>107</v>
      </c>
      <c r="F27" s="115"/>
      <c r="G27" s="114" t="s">
        <v>106</v>
      </c>
      <c r="H27" s="115"/>
      <c r="I27" s="114" t="s">
        <v>24</v>
      </c>
      <c r="J27" s="116"/>
      <c r="K27" s="38"/>
    </row>
    <row r="28" spans="1:16" ht="38.25" x14ac:dyDescent="0.25">
      <c r="A28" s="9" t="s">
        <v>25</v>
      </c>
      <c r="B28" s="10" t="s">
        <v>26</v>
      </c>
      <c r="C28" s="10" t="s">
        <v>38</v>
      </c>
      <c r="D28" s="61" t="s">
        <v>39</v>
      </c>
      <c r="E28" s="10" t="s">
        <v>41</v>
      </c>
      <c r="F28" s="10" t="s">
        <v>42</v>
      </c>
      <c r="G28" s="10" t="s">
        <v>43</v>
      </c>
      <c r="H28" s="10" t="s">
        <v>44</v>
      </c>
      <c r="I28" s="10" t="s">
        <v>45</v>
      </c>
      <c r="J28" s="11" t="s">
        <v>46</v>
      </c>
      <c r="M28" s="38">
        <f>+H29+8611512.97</f>
        <v>118651199.45999999</v>
      </c>
      <c r="O28" s="39">
        <v>101428173.52</v>
      </c>
      <c r="P28" s="38">
        <v>186357825.53999999</v>
      </c>
    </row>
    <row r="29" spans="1:16" ht="48" x14ac:dyDescent="0.25">
      <c r="A29" s="12" t="s">
        <v>73</v>
      </c>
      <c r="B29" s="26" t="s">
        <v>60</v>
      </c>
      <c r="C29" s="59">
        <v>106651125.36</v>
      </c>
      <c r="D29" s="59">
        <v>555831097.24000001</v>
      </c>
      <c r="E29" s="65">
        <f>+Tabla13[[#This Row],[Física
(A)]]/2</f>
        <v>53325562.68</v>
      </c>
      <c r="F29" s="66">
        <f>84864418.99+70129265.75</f>
        <v>154993684.74000001</v>
      </c>
      <c r="G29" s="64">
        <v>49929105.119999997</v>
      </c>
      <c r="H29" s="13">
        <f>110039686.49</f>
        <v>110039686.48999999</v>
      </c>
      <c r="I29" s="14">
        <f>IF(G29&gt;0,G29/E29,0)</f>
        <v>0.93630714071632559</v>
      </c>
      <c r="J29" s="36">
        <f>IF(H29&gt;0,H29/F29,0)</f>
        <v>0.70996238765850495</v>
      </c>
      <c r="K29" s="40" t="s">
        <v>76</v>
      </c>
      <c r="L29" s="34">
        <v>49929105.119999997</v>
      </c>
      <c r="M29" s="50">
        <f>+H30+64945862.14</f>
        <v>316249549.81999999</v>
      </c>
      <c r="O29" s="34">
        <v>8611512.9700000007</v>
      </c>
      <c r="P29" s="34">
        <v>64945862.140000001</v>
      </c>
    </row>
    <row r="30" spans="1:16" ht="60" x14ac:dyDescent="0.25">
      <c r="A30" s="15" t="s">
        <v>74</v>
      </c>
      <c r="B30" s="27" t="s">
        <v>62</v>
      </c>
      <c r="C30" s="60">
        <v>32122555</v>
      </c>
      <c r="D30" s="59">
        <v>1763762308.5599999</v>
      </c>
      <c r="E30" s="67">
        <f>+Tabla13[[#This Row],[Física
(A)]]/2</f>
        <v>16061277.5</v>
      </c>
      <c r="F30" s="44">
        <f>147025114.47+129382100.86</f>
        <v>276407215.32999998</v>
      </c>
      <c r="G30" s="72">
        <v>16017257.619999999</v>
      </c>
      <c r="H30" s="42">
        <f>186357825.54+64945862.14</f>
        <v>251303687.68000001</v>
      </c>
      <c r="I30" s="14">
        <f>IF(G30&gt;0,G30/E30,0)</f>
        <v>0.9972592541284464</v>
      </c>
      <c r="J30" s="36">
        <f>IF(H30&gt;0,H30/F30,0)</f>
        <v>0.9091791883217335</v>
      </c>
      <c r="K30" s="40" t="s">
        <v>77</v>
      </c>
      <c r="L30" s="34">
        <v>32265343.75</v>
      </c>
      <c r="M30" s="34"/>
      <c r="O30" s="38">
        <f>SUM(O28:O29)</f>
        <v>110039686.48999999</v>
      </c>
      <c r="P30" s="38">
        <f>SUM(P28:P29)</f>
        <v>251303687.68000001</v>
      </c>
    </row>
    <row r="31" spans="1:16" ht="15.75" x14ac:dyDescent="0.25">
      <c r="A31" s="85" t="s">
        <v>27</v>
      </c>
      <c r="B31" s="86"/>
      <c r="C31" s="86"/>
      <c r="D31" s="86"/>
      <c r="E31" s="86"/>
      <c r="F31" s="86"/>
      <c r="G31" s="86"/>
      <c r="H31" s="86"/>
      <c r="I31" s="86"/>
      <c r="J31" s="87"/>
      <c r="K31" s="41"/>
      <c r="M31" s="34"/>
      <c r="P31" s="147"/>
    </row>
    <row r="32" spans="1:16" ht="15.75" x14ac:dyDescent="0.25">
      <c r="A32" s="88" t="s">
        <v>28</v>
      </c>
      <c r="B32" s="89"/>
      <c r="C32" s="89"/>
      <c r="D32" s="89"/>
      <c r="E32" s="89"/>
      <c r="F32" s="89"/>
      <c r="G32" s="89"/>
      <c r="H32" s="89"/>
      <c r="I32" s="89"/>
      <c r="J32" s="90"/>
      <c r="O32" s="147"/>
    </row>
    <row r="33" spans="1:16" ht="30" customHeight="1" x14ac:dyDescent="0.25">
      <c r="A33" s="16" t="s">
        <v>29</v>
      </c>
      <c r="B33" s="94" t="s">
        <v>59</v>
      </c>
      <c r="C33" s="94"/>
      <c r="D33" s="94"/>
      <c r="E33" s="94"/>
      <c r="F33" s="94"/>
      <c r="G33" s="94"/>
      <c r="H33" s="94"/>
      <c r="I33" s="94"/>
      <c r="J33" s="95"/>
      <c r="N33" t="s">
        <v>105</v>
      </c>
      <c r="O33" s="34">
        <v>70129265.75</v>
      </c>
      <c r="P33" s="34">
        <v>129382100.86</v>
      </c>
    </row>
    <row r="34" spans="1:16" ht="36.75" customHeight="1" x14ac:dyDescent="0.25">
      <c r="A34" s="16" t="s">
        <v>30</v>
      </c>
      <c r="B34" s="94" t="s">
        <v>63</v>
      </c>
      <c r="C34" s="94"/>
      <c r="D34" s="94"/>
      <c r="E34" s="94"/>
      <c r="F34" s="94"/>
      <c r="G34" s="94"/>
      <c r="H34" s="94"/>
      <c r="I34" s="94"/>
      <c r="J34" s="95"/>
      <c r="K34" s="37"/>
      <c r="M34" s="66">
        <v>84864418.989999995</v>
      </c>
      <c r="O34" s="34">
        <v>84864418.989999995</v>
      </c>
      <c r="P34" s="34">
        <v>147025114.47</v>
      </c>
    </row>
    <row r="35" spans="1:16" ht="72" customHeight="1" x14ac:dyDescent="0.25">
      <c r="A35" s="16" t="s">
        <v>31</v>
      </c>
      <c r="B35" s="94" t="s">
        <v>114</v>
      </c>
      <c r="C35" s="94"/>
      <c r="D35" s="94"/>
      <c r="E35" s="94"/>
      <c r="F35" s="94"/>
      <c r="G35" s="94"/>
      <c r="H35" s="94"/>
      <c r="I35" s="94"/>
      <c r="J35" s="95"/>
      <c r="M35" s="35"/>
      <c r="O35" s="34">
        <f>SUM(O33:O34)</f>
        <v>154993684.74000001</v>
      </c>
      <c r="P35" s="34">
        <f>SUM(P33:P34)</f>
        <v>276407215.32999998</v>
      </c>
    </row>
    <row r="36" spans="1:16" ht="57.75" customHeight="1" x14ac:dyDescent="0.25">
      <c r="A36" s="16" t="s">
        <v>32</v>
      </c>
      <c r="B36" s="94" t="s">
        <v>112</v>
      </c>
      <c r="C36" s="135"/>
      <c r="D36" s="135"/>
      <c r="E36" s="135"/>
      <c r="F36" s="135"/>
      <c r="G36" s="135"/>
      <c r="H36" s="135"/>
      <c r="I36" s="135"/>
      <c r="J36" s="148"/>
      <c r="M36" s="35"/>
    </row>
    <row r="37" spans="1:16" ht="39.75" customHeight="1" x14ac:dyDescent="0.25">
      <c r="A37" s="16" t="s">
        <v>29</v>
      </c>
      <c r="B37" s="94" t="s">
        <v>61</v>
      </c>
      <c r="C37" s="94"/>
      <c r="D37" s="94"/>
      <c r="E37" s="94"/>
      <c r="F37" s="94"/>
      <c r="G37" s="94"/>
      <c r="H37" s="94"/>
      <c r="I37" s="94"/>
      <c r="J37" s="95"/>
    </row>
    <row r="38" spans="1:16" ht="35.25" customHeight="1" x14ac:dyDescent="0.25">
      <c r="A38" s="16" t="s">
        <v>30</v>
      </c>
      <c r="B38" s="94" t="s">
        <v>64</v>
      </c>
      <c r="C38" s="94"/>
      <c r="D38" s="94"/>
      <c r="E38" s="94"/>
      <c r="F38" s="94"/>
      <c r="G38" s="94"/>
      <c r="H38" s="94"/>
      <c r="I38" s="94"/>
      <c r="J38" s="95"/>
    </row>
    <row r="39" spans="1:16" ht="74.25" customHeight="1" x14ac:dyDescent="0.25">
      <c r="A39" s="16" t="s">
        <v>31</v>
      </c>
      <c r="B39" s="94" t="s">
        <v>108</v>
      </c>
      <c r="C39" s="94"/>
      <c r="D39" s="94"/>
      <c r="E39" s="94"/>
      <c r="F39" s="94"/>
      <c r="G39" s="94"/>
      <c r="H39" s="94"/>
      <c r="I39" s="94"/>
      <c r="J39" s="95"/>
    </row>
    <row r="40" spans="1:16" ht="51.75" customHeight="1" x14ac:dyDescent="0.25">
      <c r="A40" s="16" t="s">
        <v>32</v>
      </c>
      <c r="B40" s="149" t="s">
        <v>113</v>
      </c>
      <c r="C40" s="149"/>
      <c r="D40" s="149"/>
      <c r="E40" s="149"/>
      <c r="F40" s="149"/>
      <c r="G40" s="149"/>
      <c r="H40" s="149"/>
      <c r="I40" s="149"/>
      <c r="J40" s="150"/>
    </row>
    <row r="41" spans="1:16" ht="15.75" x14ac:dyDescent="0.25">
      <c r="A41" s="85" t="s">
        <v>33</v>
      </c>
      <c r="B41" s="86"/>
      <c r="C41" s="86"/>
      <c r="D41" s="86"/>
      <c r="E41" s="86"/>
      <c r="F41" s="86"/>
      <c r="G41" s="86"/>
      <c r="H41" s="86"/>
      <c r="I41" s="86"/>
      <c r="J41" s="87"/>
    </row>
    <row r="42" spans="1:16" ht="16.5" customHeight="1" x14ac:dyDescent="0.25">
      <c r="A42" s="123" t="s">
        <v>34</v>
      </c>
      <c r="B42" s="124"/>
      <c r="C42" s="124"/>
      <c r="D42" s="124"/>
      <c r="E42" s="124"/>
      <c r="F42" s="124"/>
      <c r="G42" s="124"/>
      <c r="H42" s="124"/>
      <c r="I42" s="124"/>
      <c r="J42" s="125"/>
    </row>
    <row r="43" spans="1:16" ht="19.5" customHeight="1" x14ac:dyDescent="0.25">
      <c r="A43" s="144" t="s">
        <v>95</v>
      </c>
      <c r="B43" s="145"/>
      <c r="C43" s="145"/>
      <c r="D43" s="145"/>
      <c r="E43" s="145"/>
      <c r="F43" s="145"/>
      <c r="G43" s="145"/>
      <c r="H43" s="145"/>
      <c r="I43" s="145"/>
      <c r="J43" s="146"/>
    </row>
    <row r="44" spans="1:16" ht="24.75" customHeight="1" x14ac:dyDescent="0.25">
      <c r="A44" s="129" t="s">
        <v>40</v>
      </c>
      <c r="B44" s="129"/>
      <c r="C44" s="129"/>
      <c r="D44" s="129"/>
      <c r="E44" s="129"/>
      <c r="F44" s="129"/>
      <c r="G44" s="129"/>
      <c r="H44" s="129"/>
      <c r="I44" s="129"/>
      <c r="J44" s="129"/>
    </row>
    <row r="45" spans="1:16" x14ac:dyDescent="0.25">
      <c r="A45" s="48" t="s">
        <v>89</v>
      </c>
      <c r="B45" s="49">
        <f>+A25</f>
        <v>927558134</v>
      </c>
    </row>
    <row r="46" spans="1:16" x14ac:dyDescent="0.25">
      <c r="A46" s="48" t="s">
        <v>90</v>
      </c>
      <c r="B46" s="49">
        <f>+C25</f>
        <v>2319593405.8000002</v>
      </c>
      <c r="G46" s="78"/>
      <c r="H46" s="78"/>
      <c r="I46" s="78"/>
      <c r="J46" s="78"/>
    </row>
    <row r="47" spans="1:16" x14ac:dyDescent="0.25">
      <c r="A47" s="48" t="s">
        <v>91</v>
      </c>
      <c r="B47" s="49">
        <f>+F25</f>
        <v>361343374.16999996</v>
      </c>
      <c r="G47" s="79"/>
      <c r="H47" s="79"/>
      <c r="I47" s="79"/>
      <c r="J47" s="79"/>
    </row>
    <row r="48" spans="1:16" ht="16.5" customHeight="1" x14ac:dyDescent="0.25">
      <c r="A48" s="57"/>
      <c r="B48" s="56"/>
      <c r="C48" s="56"/>
      <c r="D48" s="56"/>
      <c r="G48" s="79"/>
      <c r="H48" s="79"/>
      <c r="I48" s="79"/>
      <c r="J48" s="79"/>
    </row>
    <row r="49" spans="1:10" x14ac:dyDescent="0.25">
      <c r="A49" s="53"/>
      <c r="B49" s="53"/>
      <c r="C49" s="53"/>
      <c r="D49" s="53"/>
      <c r="G49" s="52"/>
      <c r="H49" s="52"/>
      <c r="I49" s="52"/>
      <c r="J49" s="52"/>
    </row>
    <row r="50" spans="1:10" x14ac:dyDescent="0.25">
      <c r="A50" s="52" t="s">
        <v>98</v>
      </c>
      <c r="B50" s="53"/>
      <c r="C50" s="79" t="s">
        <v>99</v>
      </c>
      <c r="D50" s="79"/>
      <c r="E50" s="79"/>
      <c r="G50" s="79" t="s">
        <v>100</v>
      </c>
      <c r="H50" s="79"/>
      <c r="I50" s="79"/>
      <c r="J50" s="79"/>
    </row>
    <row r="52" spans="1:10" ht="15.75" thickBot="1" x14ac:dyDescent="0.3">
      <c r="A52" s="51"/>
      <c r="B52" s="54"/>
      <c r="C52" s="80"/>
      <c r="D52" s="80"/>
      <c r="E52" s="80"/>
    </row>
    <row r="53" spans="1:10" x14ac:dyDescent="0.25">
      <c r="A53" s="54" t="s">
        <v>97</v>
      </c>
      <c r="C53" s="78" t="s">
        <v>101</v>
      </c>
      <c r="D53" s="78"/>
      <c r="E53" s="78"/>
      <c r="G53" s="140" t="s">
        <v>92</v>
      </c>
      <c r="H53" s="140"/>
      <c r="I53" s="140"/>
      <c r="J53" s="140"/>
    </row>
    <row r="54" spans="1:10" x14ac:dyDescent="0.25">
      <c r="A54" s="54" t="s">
        <v>102</v>
      </c>
      <c r="C54" s="78" t="s">
        <v>103</v>
      </c>
      <c r="D54" s="78"/>
      <c r="E54" s="78"/>
      <c r="G54" s="78" t="s">
        <v>93</v>
      </c>
      <c r="H54" s="78"/>
      <c r="I54" s="78"/>
      <c r="J54" s="78"/>
    </row>
    <row r="573" spans="5:5" x14ac:dyDescent="0.25">
      <c r="E573" s="5">
        <f>+E561+E542+E503+E441+E404</f>
        <v>0</v>
      </c>
    </row>
    <row r="743" spans="7:7" x14ac:dyDescent="0.25">
      <c r="G743" s="5">
        <f>+G714+G696+G676+G673+G667+G647+G639+G636+G633+G630+G624+G612+G606+G599+G596+G575</f>
        <v>0</v>
      </c>
    </row>
  </sheetData>
  <mergeCells count="61">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G53:J53"/>
    <mergeCell ref="G54:J54"/>
    <mergeCell ref="C52:E52"/>
    <mergeCell ref="C53:E53"/>
    <mergeCell ref="C54:E54"/>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F28:F30 D28 E29:E30 M34"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O28" xr:uid="{0F003F5C-63D6-4AE4-9F4C-9EE76F1E14D3}"/>
  </dataValidations>
  <pageMargins left="0.43" right="0.36" top="0.74803149606299213" bottom="0.74803149606299213" header="0.28000000000000003" footer="0.31496062992125984"/>
  <pageSetup scale="55"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77" t="s">
        <v>72</v>
      </c>
      <c r="B18" s="77"/>
      <c r="C18" s="77"/>
      <c r="D18" s="77"/>
      <c r="E18" s="77"/>
      <c r="F18" s="77"/>
      <c r="G18" s="77"/>
      <c r="H18" s="77"/>
      <c r="I18" s="77"/>
      <c r="J18" s="77"/>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J744"/>
  <sheetViews>
    <sheetView view="pageBreakPreview" topLeftCell="A17" zoomScaleNormal="100" zoomScaleSheetLayoutView="100" workbookViewId="0">
      <selection activeCell="N31" sqref="N31"/>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s>
  <sheetData>
    <row r="1" spans="1:10" ht="21.75" customHeight="1" thickBot="1" x14ac:dyDescent="0.3">
      <c r="A1" s="17"/>
      <c r="B1" s="98" t="s">
        <v>109</v>
      </c>
      <c r="C1" s="99"/>
      <c r="D1" s="99"/>
      <c r="E1" s="99"/>
      <c r="F1" s="99"/>
      <c r="G1" s="99"/>
      <c r="H1" s="99"/>
      <c r="I1" s="99"/>
      <c r="J1" s="100"/>
    </row>
    <row r="2" spans="1:10" ht="21.75" thickBot="1" x14ac:dyDescent="0.3">
      <c r="A2" s="18"/>
      <c r="B2" s="101" t="s">
        <v>0</v>
      </c>
      <c r="C2" s="102"/>
      <c r="D2" s="101" t="s">
        <v>1</v>
      </c>
      <c r="E2" s="102"/>
      <c r="F2" s="102"/>
      <c r="G2" s="102"/>
      <c r="H2" s="103"/>
      <c r="I2" s="1" t="s">
        <v>2</v>
      </c>
      <c r="J2" s="2" t="s">
        <v>3</v>
      </c>
    </row>
    <row r="3" spans="1:10" ht="21.75" thickBot="1" x14ac:dyDescent="0.3">
      <c r="A3" s="19"/>
      <c r="B3" s="104" t="s">
        <v>4</v>
      </c>
      <c r="C3" s="105"/>
      <c r="D3" s="104"/>
      <c r="E3" s="105"/>
      <c r="F3" s="105"/>
      <c r="G3" s="105"/>
      <c r="H3" s="106"/>
      <c r="I3" s="23"/>
      <c r="J3" s="24"/>
    </row>
    <row r="4" spans="1:10" ht="9.75" customHeight="1" x14ac:dyDescent="0.25">
      <c r="A4" s="107"/>
      <c r="B4" s="108"/>
      <c r="C4" s="108"/>
      <c r="D4" s="109"/>
      <c r="E4" s="109"/>
      <c r="F4" s="109"/>
      <c r="G4" s="109"/>
      <c r="H4" s="109"/>
      <c r="I4" s="108"/>
      <c r="J4" s="110"/>
    </row>
    <row r="5" spans="1:10" ht="3" customHeight="1" x14ac:dyDescent="0.25">
      <c r="A5" s="82"/>
      <c r="B5" s="83"/>
      <c r="C5" s="83"/>
      <c r="D5" s="83"/>
      <c r="E5" s="83"/>
      <c r="F5" s="83"/>
      <c r="G5" s="83"/>
      <c r="H5" s="83"/>
      <c r="I5" s="83"/>
      <c r="J5" s="84"/>
    </row>
    <row r="6" spans="1:10" ht="15.75" x14ac:dyDescent="0.25">
      <c r="A6" s="85" t="s">
        <v>84</v>
      </c>
      <c r="B6" s="86"/>
      <c r="C6" s="86"/>
      <c r="D6" s="86"/>
      <c r="E6" s="86"/>
      <c r="F6" s="86"/>
      <c r="G6" s="86"/>
      <c r="H6" s="86"/>
      <c r="I6" s="86"/>
      <c r="J6" s="87"/>
    </row>
    <row r="7" spans="1:10" ht="15.75" x14ac:dyDescent="0.25">
      <c r="A7" s="88" t="s">
        <v>5</v>
      </c>
      <c r="B7" s="89"/>
      <c r="C7" s="89"/>
      <c r="D7" s="89"/>
      <c r="E7" s="89"/>
      <c r="F7" s="89"/>
      <c r="G7" s="89"/>
      <c r="H7" s="89"/>
      <c r="I7" s="89"/>
      <c r="J7" s="90"/>
    </row>
    <row r="8" spans="1:10" x14ac:dyDescent="0.25">
      <c r="A8" s="3" t="s">
        <v>6</v>
      </c>
      <c r="B8" s="111" t="s">
        <v>48</v>
      </c>
      <c r="C8" s="112"/>
      <c r="D8" s="112"/>
      <c r="E8" s="112"/>
      <c r="F8" s="112"/>
      <c r="G8" s="112"/>
      <c r="H8" s="112"/>
      <c r="I8" s="112"/>
      <c r="J8" s="113"/>
    </row>
    <row r="9" spans="1:10" ht="15" customHeight="1" x14ac:dyDescent="0.25">
      <c r="A9" s="20" t="s">
        <v>35</v>
      </c>
      <c r="B9" s="111" t="s">
        <v>49</v>
      </c>
      <c r="C9" s="112"/>
      <c r="D9" s="112"/>
      <c r="E9" s="112"/>
      <c r="F9" s="112"/>
      <c r="G9" s="112"/>
      <c r="H9" s="112"/>
      <c r="I9" s="112"/>
      <c r="J9" s="113"/>
    </row>
    <row r="10" spans="1:10" x14ac:dyDescent="0.25">
      <c r="A10" s="20" t="s">
        <v>36</v>
      </c>
      <c r="B10" s="111" t="s">
        <v>50</v>
      </c>
      <c r="C10" s="112"/>
      <c r="D10" s="112"/>
      <c r="E10" s="112"/>
      <c r="F10" s="112"/>
      <c r="G10" s="112"/>
      <c r="H10" s="112"/>
      <c r="I10" s="112"/>
      <c r="J10" s="113"/>
    </row>
    <row r="11" spans="1:10" ht="33" customHeight="1" x14ac:dyDescent="0.25">
      <c r="A11" s="3" t="s">
        <v>7</v>
      </c>
      <c r="B11" s="92" t="s">
        <v>51</v>
      </c>
      <c r="C11" s="92"/>
      <c r="D11" s="92"/>
      <c r="E11" s="92"/>
      <c r="F11" s="92"/>
      <c r="G11" s="92"/>
      <c r="H11" s="92"/>
      <c r="I11" s="92"/>
      <c r="J11" s="93"/>
    </row>
    <row r="12" spans="1:10" ht="32.25" customHeight="1" x14ac:dyDescent="0.25">
      <c r="A12" s="3" t="s">
        <v>8</v>
      </c>
      <c r="B12" s="92" t="s">
        <v>52</v>
      </c>
      <c r="C12" s="92"/>
      <c r="D12" s="92"/>
      <c r="E12" s="92"/>
      <c r="F12" s="92"/>
      <c r="G12" s="92"/>
      <c r="H12" s="92"/>
      <c r="I12" s="92"/>
      <c r="J12" s="93"/>
    </row>
    <row r="13" spans="1:10" ht="15.75" x14ac:dyDescent="0.25">
      <c r="A13" s="85" t="s">
        <v>9</v>
      </c>
      <c r="B13" s="86"/>
      <c r="C13" s="86"/>
      <c r="D13" s="86"/>
      <c r="E13" s="86"/>
      <c r="F13" s="86"/>
      <c r="G13" s="86"/>
      <c r="H13" s="86"/>
      <c r="I13" s="86"/>
      <c r="J13" s="87"/>
    </row>
    <row r="14" spans="1:10" ht="20.25" customHeight="1" x14ac:dyDescent="0.25">
      <c r="A14" s="3" t="s">
        <v>10</v>
      </c>
      <c r="B14" s="21">
        <v>2</v>
      </c>
      <c r="C14" s="81" t="str">
        <f>IFERROR(VLOOKUP(B14,'[1]Validacion datos'!A2:B5,2,FALSE),"")</f>
        <v>DESARROLLO SOCIAL</v>
      </c>
      <c r="D14" s="81"/>
      <c r="E14" s="81"/>
      <c r="F14" s="81"/>
      <c r="G14" s="81"/>
      <c r="H14" s="81"/>
      <c r="I14" s="81"/>
      <c r="J14" s="81"/>
    </row>
    <row r="15" spans="1:10" ht="26.25" customHeight="1" x14ac:dyDescent="0.25">
      <c r="A15" s="3" t="s">
        <v>11</v>
      </c>
      <c r="B15" s="6">
        <v>2.5</v>
      </c>
      <c r="C15" s="81" t="str">
        <f>IFERROR(VLOOKUP(B15,'[1]Validacion datos'!A8:B26,2,FALSE),"")</f>
        <v>Vivienda digna en entornos saludables</v>
      </c>
      <c r="D15" s="81"/>
      <c r="E15" s="81"/>
      <c r="F15" s="81"/>
      <c r="G15" s="81"/>
      <c r="H15" s="81"/>
      <c r="I15" s="81"/>
      <c r="J15" s="81"/>
    </row>
    <row r="16" spans="1:10" x14ac:dyDescent="0.25">
      <c r="A16" s="3" t="s">
        <v>12</v>
      </c>
      <c r="B16" s="7" t="s">
        <v>53</v>
      </c>
      <c r="C16" s="91" t="str">
        <f>IFERROR(VLOOKUP(B16,'[1]Validacion datos'!D8:E64,2,FALSE),"")</f>
        <v>Garantizar el acceso universal a servicios de agua potable y saneamiento, provistos con calidad y eficiencia</v>
      </c>
      <c r="D16" s="91"/>
      <c r="E16" s="91"/>
      <c r="F16" s="91"/>
      <c r="G16" s="91"/>
      <c r="H16" s="91"/>
      <c r="I16" s="91"/>
      <c r="J16" s="91"/>
    </row>
    <row r="17" spans="1:10" ht="15.75" x14ac:dyDescent="0.25">
      <c r="A17" s="85" t="s">
        <v>13</v>
      </c>
      <c r="B17" s="86"/>
      <c r="C17" s="86"/>
      <c r="D17" s="86"/>
      <c r="E17" s="86"/>
      <c r="F17" s="86"/>
      <c r="G17" s="86"/>
      <c r="H17" s="86"/>
      <c r="I17" s="86"/>
      <c r="J17" s="87"/>
    </row>
    <row r="18" spans="1:10" ht="23.25" customHeight="1" x14ac:dyDescent="0.25">
      <c r="A18" s="3" t="s">
        <v>14</v>
      </c>
      <c r="B18" s="92" t="s">
        <v>57</v>
      </c>
      <c r="C18" s="92"/>
      <c r="D18" s="92"/>
      <c r="E18" s="92"/>
      <c r="F18" s="92"/>
      <c r="G18" s="92"/>
      <c r="H18" s="92"/>
      <c r="I18" s="92"/>
      <c r="J18" s="93"/>
    </row>
    <row r="19" spans="1:10" ht="28.5" customHeight="1" x14ac:dyDescent="0.25">
      <c r="A19" s="8" t="s">
        <v>15</v>
      </c>
      <c r="B19" s="92" t="s">
        <v>85</v>
      </c>
      <c r="C19" s="92"/>
      <c r="D19" s="92"/>
      <c r="E19" s="92"/>
      <c r="F19" s="92"/>
      <c r="G19" s="92"/>
      <c r="H19" s="92"/>
      <c r="I19" s="92"/>
      <c r="J19" s="93"/>
    </row>
    <row r="20" spans="1:10" ht="21" customHeight="1" x14ac:dyDescent="0.25">
      <c r="A20" s="8" t="s">
        <v>16</v>
      </c>
      <c r="B20" s="94" t="s">
        <v>94</v>
      </c>
      <c r="C20" s="94"/>
      <c r="D20" s="94"/>
      <c r="E20" s="94"/>
      <c r="F20" s="94"/>
      <c r="G20" s="94"/>
      <c r="H20" s="94"/>
      <c r="I20" s="94"/>
      <c r="J20" s="95"/>
    </row>
    <row r="21" spans="1:10" x14ac:dyDescent="0.25">
      <c r="A21" s="8" t="s">
        <v>37</v>
      </c>
      <c r="B21" s="92" t="s">
        <v>86</v>
      </c>
      <c r="C21" s="92"/>
      <c r="D21" s="92"/>
      <c r="E21" s="92"/>
      <c r="F21" s="92"/>
      <c r="G21" s="92"/>
      <c r="H21" s="92"/>
      <c r="I21" s="92"/>
      <c r="J21" s="93"/>
    </row>
    <row r="22" spans="1:10" ht="15.75" x14ac:dyDescent="0.25">
      <c r="A22" s="85" t="s">
        <v>17</v>
      </c>
      <c r="B22" s="86"/>
      <c r="C22" s="86"/>
      <c r="D22" s="86"/>
      <c r="E22" s="86"/>
      <c r="F22" s="86"/>
      <c r="G22" s="86"/>
      <c r="H22" s="86"/>
      <c r="I22" s="86"/>
      <c r="J22" s="87"/>
    </row>
    <row r="23" spans="1:10" ht="15.75" x14ac:dyDescent="0.25">
      <c r="A23" s="88" t="s">
        <v>18</v>
      </c>
      <c r="B23" s="89"/>
      <c r="C23" s="89"/>
      <c r="D23" s="89"/>
      <c r="E23" s="89"/>
      <c r="F23" s="89"/>
      <c r="G23" s="89"/>
      <c r="H23" s="89"/>
      <c r="I23" s="89"/>
      <c r="J23" s="90"/>
    </row>
    <row r="24" spans="1:10" ht="15" customHeight="1" x14ac:dyDescent="0.25">
      <c r="A24" s="96" t="s">
        <v>19</v>
      </c>
      <c r="B24" s="97"/>
      <c r="C24" s="130" t="s">
        <v>20</v>
      </c>
      <c r="D24" s="132"/>
      <c r="E24" s="132"/>
      <c r="F24" s="132" t="s">
        <v>21</v>
      </c>
      <c r="G24" s="132"/>
      <c r="H24" s="97"/>
      <c r="I24" s="130" t="s">
        <v>22</v>
      </c>
      <c r="J24" s="131"/>
    </row>
    <row r="25" spans="1:10" x14ac:dyDescent="0.25">
      <c r="A25" s="68">
        <v>387882771</v>
      </c>
      <c r="B25" s="58"/>
      <c r="C25" s="117" cm="1">
        <f t="array" ref="C25">+Tabla134[Financiera
(B)]</f>
        <v>387882771</v>
      </c>
      <c r="D25" s="118"/>
      <c r="E25" s="119"/>
      <c r="F25" s="117">
        <v>72363266.530000001</v>
      </c>
      <c r="G25" s="118"/>
      <c r="H25" s="119"/>
      <c r="I25" s="138">
        <f>IF(F25&gt;0,F25/C25,0)</f>
        <v>0.18655963074472312</v>
      </c>
      <c r="J25" s="139"/>
    </row>
    <row r="26" spans="1:10" ht="15.75" x14ac:dyDescent="0.25">
      <c r="A26" s="88" t="s">
        <v>23</v>
      </c>
      <c r="B26" s="89"/>
      <c r="C26" s="89"/>
      <c r="D26" s="89"/>
      <c r="E26" s="89"/>
      <c r="F26" s="89"/>
      <c r="G26" s="89"/>
      <c r="H26" s="89"/>
      <c r="I26" s="89"/>
      <c r="J26" s="90"/>
    </row>
    <row r="27" spans="1:10" ht="15" customHeight="1" x14ac:dyDescent="0.25">
      <c r="A27" s="4"/>
      <c r="B27"/>
      <c r="C27" s="114" t="s">
        <v>47</v>
      </c>
      <c r="D27" s="115"/>
      <c r="E27" s="114" t="s">
        <v>110</v>
      </c>
      <c r="F27" s="115"/>
      <c r="G27" s="114" t="s">
        <v>106</v>
      </c>
      <c r="H27" s="115"/>
      <c r="I27" s="114" t="s">
        <v>24</v>
      </c>
      <c r="J27" s="116"/>
    </row>
    <row r="28" spans="1:10" ht="38.25" x14ac:dyDescent="0.25">
      <c r="A28" s="9" t="s">
        <v>25</v>
      </c>
      <c r="B28" s="10" t="s">
        <v>26</v>
      </c>
      <c r="C28" s="10" t="s">
        <v>38</v>
      </c>
      <c r="D28" s="10" t="s">
        <v>39</v>
      </c>
      <c r="E28" s="73" t="s">
        <v>41</v>
      </c>
      <c r="F28" s="73" t="s">
        <v>42</v>
      </c>
      <c r="G28" s="10" t="s">
        <v>43</v>
      </c>
      <c r="H28" s="10" t="s">
        <v>44</v>
      </c>
      <c r="I28" s="10" t="s">
        <v>45</v>
      </c>
      <c r="J28" s="11" t="s">
        <v>46</v>
      </c>
    </row>
    <row r="29" spans="1:10" ht="63" customHeight="1" x14ac:dyDescent="0.25">
      <c r="A29" s="12" t="s">
        <v>75</v>
      </c>
      <c r="B29" s="33" t="s">
        <v>65</v>
      </c>
      <c r="C29" s="39">
        <v>427000</v>
      </c>
      <c r="D29" s="62">
        <v>387882771</v>
      </c>
      <c r="E29" s="66">
        <v>423000</v>
      </c>
      <c r="F29" s="69">
        <v>182304902.37</v>
      </c>
      <c r="G29" s="71">
        <v>425921</v>
      </c>
      <c r="H29" s="13">
        <v>72363266.530000001</v>
      </c>
      <c r="I29" s="14">
        <f>IF(G29&gt;0,G29/E29,0)</f>
        <v>1.0069054373522459</v>
      </c>
      <c r="J29" s="36">
        <f>IF(H29&gt;0,H29/F29,0)</f>
        <v>0.39693538456324068</v>
      </c>
    </row>
    <row r="30" spans="1:10" ht="15.75" x14ac:dyDescent="0.25">
      <c r="A30" s="85" t="s">
        <v>27</v>
      </c>
      <c r="B30" s="86"/>
      <c r="C30" s="86"/>
      <c r="D30" s="86"/>
      <c r="E30" s="86"/>
      <c r="F30" s="86"/>
      <c r="G30" s="86"/>
      <c r="H30" s="86"/>
      <c r="I30" s="86"/>
      <c r="J30" s="87"/>
    </row>
    <row r="31" spans="1:10" ht="15.75" x14ac:dyDescent="0.25">
      <c r="A31" s="88" t="s">
        <v>28</v>
      </c>
      <c r="B31" s="89"/>
      <c r="C31" s="89"/>
      <c r="D31" s="89"/>
      <c r="E31" s="89"/>
      <c r="F31" s="89"/>
      <c r="G31" s="89"/>
      <c r="H31" s="89"/>
      <c r="I31" s="89"/>
      <c r="J31" s="90"/>
    </row>
    <row r="32" spans="1:10" x14ac:dyDescent="0.25">
      <c r="A32" s="16" t="s">
        <v>29</v>
      </c>
      <c r="B32" s="94" t="s">
        <v>87</v>
      </c>
      <c r="C32" s="94"/>
      <c r="D32" s="94"/>
      <c r="E32" s="94"/>
      <c r="F32" s="94"/>
      <c r="G32" s="94"/>
      <c r="H32" s="94"/>
      <c r="I32" s="94"/>
      <c r="J32" s="95"/>
    </row>
    <row r="33" spans="1:10" x14ac:dyDescent="0.25">
      <c r="A33" s="16" t="s">
        <v>30</v>
      </c>
      <c r="B33" s="92" t="s">
        <v>66</v>
      </c>
      <c r="C33" s="92"/>
      <c r="D33" s="92"/>
      <c r="E33" s="92"/>
      <c r="F33" s="92"/>
      <c r="G33" s="92"/>
      <c r="H33" s="92"/>
      <c r="I33" s="92"/>
      <c r="J33" s="93"/>
    </row>
    <row r="34" spans="1:10" ht="70.5" customHeight="1" x14ac:dyDescent="0.25">
      <c r="A34" s="16" t="s">
        <v>31</v>
      </c>
      <c r="B34" s="94" t="s">
        <v>118</v>
      </c>
      <c r="C34" s="94"/>
      <c r="D34" s="94"/>
      <c r="E34" s="94"/>
      <c r="F34" s="94"/>
      <c r="G34" s="94"/>
      <c r="H34" s="94"/>
      <c r="I34" s="94"/>
      <c r="J34" s="95"/>
    </row>
    <row r="35" spans="1:10" ht="66.75" customHeight="1" x14ac:dyDescent="0.25">
      <c r="A35" s="16" t="s">
        <v>32</v>
      </c>
      <c r="B35" s="94" t="s">
        <v>117</v>
      </c>
      <c r="C35" s="94"/>
      <c r="D35" s="94"/>
      <c r="E35" s="94"/>
      <c r="F35" s="94"/>
      <c r="G35" s="94"/>
      <c r="H35" s="94"/>
      <c r="I35" s="94"/>
      <c r="J35" s="95"/>
    </row>
    <row r="36" spans="1:10" ht="15.75" x14ac:dyDescent="0.25">
      <c r="A36" s="85" t="s">
        <v>33</v>
      </c>
      <c r="B36" s="86"/>
      <c r="C36" s="86"/>
      <c r="D36" s="86"/>
      <c r="E36" s="86"/>
      <c r="F36" s="86"/>
      <c r="G36" s="86"/>
      <c r="H36" s="86"/>
      <c r="I36" s="86"/>
      <c r="J36" s="87"/>
    </row>
    <row r="37" spans="1:10" ht="15.75" x14ac:dyDescent="0.25">
      <c r="A37" s="123" t="s">
        <v>34</v>
      </c>
      <c r="B37" s="124"/>
      <c r="C37" s="124"/>
      <c r="D37" s="124"/>
      <c r="E37" s="124"/>
      <c r="F37" s="124"/>
      <c r="G37" s="124"/>
      <c r="H37" s="124"/>
      <c r="I37" s="124"/>
      <c r="J37" s="125"/>
    </row>
    <row r="38" spans="1:10" ht="12" customHeight="1" x14ac:dyDescent="0.25">
      <c r="A38" s="144"/>
      <c r="B38" s="145"/>
      <c r="C38" s="145"/>
      <c r="D38" s="145"/>
      <c r="E38" s="145"/>
      <c r="F38" s="145"/>
      <c r="G38" s="145"/>
      <c r="H38" s="145"/>
      <c r="I38" s="145"/>
      <c r="J38" s="146"/>
    </row>
    <row r="39" spans="1:10" ht="11.25" customHeight="1" x14ac:dyDescent="0.25">
      <c r="A39" s="22"/>
      <c r="B39" s="22"/>
      <c r="C39" s="22"/>
      <c r="D39" s="22"/>
      <c r="E39" s="22"/>
      <c r="F39" s="22"/>
      <c r="G39" s="22"/>
      <c r="H39" s="22"/>
      <c r="I39" s="22"/>
      <c r="J39" s="22"/>
    </row>
    <row r="40" spans="1:10" ht="18" customHeight="1" x14ac:dyDescent="0.25">
      <c r="A40" s="129" t="s">
        <v>40</v>
      </c>
      <c r="B40" s="129"/>
      <c r="C40" s="129"/>
      <c r="D40" s="129"/>
      <c r="E40" s="129"/>
      <c r="F40" s="129"/>
      <c r="G40" s="129"/>
      <c r="H40" s="129"/>
      <c r="I40" s="129"/>
      <c r="J40" s="129"/>
    </row>
    <row r="41" spans="1:10" ht="7.5" customHeight="1" x14ac:dyDescent="0.25">
      <c r="A41" s="63"/>
      <c r="B41" s="63"/>
      <c r="C41" s="63"/>
      <c r="D41" s="63"/>
      <c r="E41" s="63"/>
      <c r="F41" s="63"/>
      <c r="G41" s="63"/>
      <c r="H41" s="63"/>
      <c r="I41" s="63"/>
      <c r="J41" s="63"/>
    </row>
    <row r="42" spans="1:10" ht="17.25" customHeight="1" x14ac:dyDescent="0.25">
      <c r="A42" s="48" t="s">
        <v>89</v>
      </c>
      <c r="B42" s="49">
        <f>+A25</f>
        <v>387882771</v>
      </c>
    </row>
    <row r="43" spans="1:10" ht="12.75" customHeight="1" x14ac:dyDescent="0.25">
      <c r="A43" s="48" t="s">
        <v>90</v>
      </c>
      <c r="B43" s="49">
        <f>+C25</f>
        <v>387882771</v>
      </c>
      <c r="G43" s="78"/>
      <c r="H43" s="78"/>
      <c r="I43" s="78"/>
      <c r="J43" s="78"/>
    </row>
    <row r="44" spans="1:10" x14ac:dyDescent="0.25">
      <c r="A44" s="48" t="s">
        <v>91</v>
      </c>
      <c r="B44" s="49">
        <f>+F25</f>
        <v>72363266.530000001</v>
      </c>
      <c r="G44" s="79"/>
      <c r="H44" s="79"/>
      <c r="I44" s="79"/>
      <c r="J44" s="79"/>
    </row>
    <row r="45" spans="1:10" ht="10.5" customHeight="1" x14ac:dyDescent="0.25">
      <c r="A45" s="55"/>
      <c r="B45" s="55"/>
      <c r="C45" s="55"/>
      <c r="D45" s="55"/>
      <c r="G45" s="79"/>
      <c r="H45" s="79"/>
      <c r="I45" s="79"/>
      <c r="J45" s="79"/>
    </row>
    <row r="46" spans="1:10" ht="9.75" customHeight="1" x14ac:dyDescent="0.25">
      <c r="A46" s="53"/>
      <c r="B46" s="53"/>
      <c r="C46" s="53"/>
      <c r="D46" s="53"/>
      <c r="G46" s="52"/>
      <c r="H46" s="52"/>
      <c r="I46" s="52"/>
      <c r="J46" s="52"/>
    </row>
    <row r="47" spans="1:10" ht="12.75" customHeight="1" x14ac:dyDescent="0.25">
      <c r="A47" s="52" t="s">
        <v>98</v>
      </c>
      <c r="B47" s="53"/>
      <c r="C47" s="79" t="s">
        <v>99</v>
      </c>
      <c r="D47" s="79"/>
      <c r="E47" s="79"/>
      <c r="G47" s="79" t="s">
        <v>100</v>
      </c>
      <c r="H47" s="79"/>
      <c r="I47" s="79"/>
      <c r="J47" s="79"/>
    </row>
    <row r="48" spans="1:10" ht="12.75" customHeight="1" x14ac:dyDescent="0.25"/>
    <row r="49" spans="1:10" ht="15.75" thickBot="1" x14ac:dyDescent="0.3">
      <c r="A49" s="51"/>
      <c r="B49" s="54"/>
      <c r="C49" s="80"/>
      <c r="D49" s="80"/>
      <c r="E49" s="80"/>
    </row>
    <row r="50" spans="1:10" x14ac:dyDescent="0.25">
      <c r="A50" s="54" t="s">
        <v>97</v>
      </c>
      <c r="C50" s="78" t="s">
        <v>101</v>
      </c>
      <c r="D50" s="78"/>
      <c r="E50" s="78"/>
      <c r="G50" s="140" t="s">
        <v>92</v>
      </c>
      <c r="H50" s="140"/>
      <c r="I50" s="140"/>
      <c r="J50" s="140"/>
    </row>
    <row r="51" spans="1:10" x14ac:dyDescent="0.25">
      <c r="A51" s="54" t="s">
        <v>102</v>
      </c>
      <c r="C51" s="78" t="s">
        <v>103</v>
      </c>
      <c r="D51" s="78"/>
      <c r="E51" s="78"/>
      <c r="G51" s="78" t="s">
        <v>93</v>
      </c>
      <c r="H51" s="78"/>
      <c r="I51" s="78"/>
      <c r="J51" s="78"/>
    </row>
    <row r="574" spans="5:5" x14ac:dyDescent="0.25">
      <c r="E574" s="5">
        <f>+E562+E543+E504+E442+E405</f>
        <v>0</v>
      </c>
    </row>
    <row r="744" spans="7:7" x14ac:dyDescent="0.25">
      <c r="G744" s="5">
        <f>+G715+G697+G677+G674+G668+G648+G640+G637+G634+G631+G625+G613+G607+G600+G597+G576</f>
        <v>0</v>
      </c>
    </row>
  </sheetData>
  <mergeCells count="57">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3:J43"/>
    <mergeCell ref="G44:J44"/>
    <mergeCell ref="G45:J45"/>
    <mergeCell ref="B10:J10"/>
    <mergeCell ref="B1:J1"/>
    <mergeCell ref="B2:C2"/>
    <mergeCell ref="D2:H2"/>
    <mergeCell ref="B3:C3"/>
    <mergeCell ref="D3:H3"/>
    <mergeCell ref="A4:J4"/>
    <mergeCell ref="A5:J5"/>
    <mergeCell ref="A6:J6"/>
    <mergeCell ref="A7:J7"/>
    <mergeCell ref="B8:J8"/>
    <mergeCell ref="B9:J9"/>
    <mergeCell ref="A22:J22"/>
    <mergeCell ref="C51:E51"/>
    <mergeCell ref="G51:J51"/>
    <mergeCell ref="C47:E47"/>
    <mergeCell ref="G47:J47"/>
    <mergeCell ref="C49:E49"/>
    <mergeCell ref="C50:E50"/>
    <mergeCell ref="G50:J50"/>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2:B43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4FC5008-E9D7-4A72-97C9-679C2DF3902D}"/>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L15:N31"/>
  <sheetViews>
    <sheetView workbookViewId="0">
      <selection activeCell="M28" sqref="M28"/>
    </sheetView>
  </sheetViews>
  <sheetFormatPr baseColWidth="10" defaultRowHeight="15" x14ac:dyDescent="0.25"/>
  <sheetData>
    <row r="15" spans="14:14" x14ac:dyDescent="0.25">
      <c r="N15">
        <v>29205</v>
      </c>
    </row>
    <row r="23" spans="12:12" x14ac:dyDescent="0.25">
      <c r="L23" s="34">
        <v>400</v>
      </c>
    </row>
    <row r="24" spans="12:12" x14ac:dyDescent="0.25">
      <c r="L24" s="34">
        <v>320</v>
      </c>
    </row>
    <row r="25" spans="12:12" x14ac:dyDescent="0.25">
      <c r="L25" s="34">
        <v>100</v>
      </c>
    </row>
    <row r="26" spans="12:12" x14ac:dyDescent="0.25">
      <c r="L26" s="34">
        <v>200</v>
      </c>
    </row>
    <row r="27" spans="12:12" x14ac:dyDescent="0.25">
      <c r="L27" s="34">
        <v>500</v>
      </c>
    </row>
    <row r="28" spans="12:12" x14ac:dyDescent="0.25">
      <c r="L28" s="34">
        <v>90</v>
      </c>
    </row>
    <row r="29" spans="12:12" x14ac:dyDescent="0.25">
      <c r="L29" s="34">
        <v>433</v>
      </c>
    </row>
    <row r="30" spans="12:12" x14ac:dyDescent="0.25">
      <c r="L30" s="34">
        <f>SUM(L23:L29)</f>
        <v>2043</v>
      </c>
    </row>
    <row r="31" spans="12:12" x14ac:dyDescent="0.25">
      <c r="L31" s="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Rosa Pena</cp:lastModifiedBy>
  <cp:lastPrinted>2025-07-16T17:10:06Z</cp:lastPrinted>
  <dcterms:created xsi:type="dcterms:W3CDTF">2021-03-22T15:50:10Z</dcterms:created>
  <dcterms:modified xsi:type="dcterms:W3CDTF">2025-07-16T18:15:02Z</dcterms:modified>
</cp:coreProperties>
</file>