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Rosa.Pena\Desktop\DOCUMENTOS AÑO 2025\trimestres año 2025\2DO TRIMESTRE\melisa\"/>
    </mc:Choice>
  </mc:AlternateContent>
  <xr:revisionPtr revIDLastSave="0" documentId="13_ncr:1_{994A32F5-E294-4A75-B50F-4B9F9FF0B3FD}" xr6:coauthVersionLast="47" xr6:coauthVersionMax="47" xr10:uidLastSave="{00000000-0000-0000-0000-000000000000}"/>
  <bookViews>
    <workbookView xWindow="-120" yWindow="-120" windowWidth="29040" windowHeight="17520" activeTab="6"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 r:id="rId10"/>
    <externalReference r:id="rId11"/>
  </externalReferences>
  <definedNames>
    <definedName name="_xlnm.Print_Area" localSheetId="0">Portada!$A$1:$M$45</definedName>
    <definedName name="_xlnm.Print_Area" localSheetId="2">'Programa 11'!$A$1:$J$52</definedName>
    <definedName name="_xlnm.Print_Area" localSheetId="4">'Programa 12'!$A$1:$J$54</definedName>
    <definedName name="_xlnm.Print_Area" localSheetId="6">'Programa 13'!$A$1:$J$51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4" i="3" l="1"/>
  <c r="M20" i="2" l="1"/>
  <c r="M23" i="2"/>
  <c r="F25" i="2"/>
  <c r="M29" i="2"/>
  <c r="M28" i="2"/>
  <c r="C25" i="1"/>
  <c r="H29" i="1"/>
  <c r="F25" i="1" s="1"/>
  <c r="L29" i="1" l="1"/>
  <c r="K29" i="3"/>
  <c r="L23" i="1" l="1"/>
  <c r="F25" i="3" a="1"/>
  <c r="F25" i="3" s="1"/>
  <c r="E29" i="2"/>
  <c r="E30" i="2"/>
  <c r="J30" i="2" l="1"/>
  <c r="J29" i="2"/>
  <c r="I29" i="2"/>
  <c r="I30" i="2"/>
  <c r="I25" i="3"/>
  <c r="I29" i="3"/>
  <c r="L32" i="1" l="1"/>
  <c r="L30" i="1"/>
  <c r="J29" i="1"/>
  <c r="E29" i="1" l="1"/>
  <c r="I29" i="1" s="1"/>
  <c r="C25" i="2" l="1"/>
  <c r="I25" i="2" s="1"/>
  <c r="A25" i="2"/>
  <c r="I25" i="1"/>
  <c r="K30" i="3" l="1"/>
  <c r="K31" i="3"/>
  <c r="L39" i="3" l="1"/>
  <c r="L36" i="3" l="1"/>
  <c r="L37" i="3" s="1"/>
  <c r="M38" i="3"/>
  <c r="L35" i="3"/>
  <c r="K39" i="3"/>
  <c r="K37" i="3"/>
  <c r="K38" i="3" s="1"/>
  <c r="C25" i="3" l="1" a="1"/>
  <c r="C25" i="3" s="1"/>
  <c r="J29" i="3" l="1"/>
  <c r="F31" i="1"/>
  <c r="D30" i="1"/>
  <c r="E573" i="2"/>
  <c r="E574" i="3"/>
  <c r="E572" i="1"/>
  <c r="G743" i="2"/>
  <c r="G744" i="3"/>
  <c r="G742" i="1"/>
  <c r="B43" i="3" l="1"/>
  <c r="B46" i="2" l="1"/>
  <c r="B44" i="1"/>
  <c r="B44" i="3"/>
  <c r="B47" i="2"/>
  <c r="L29" i="3" l="1"/>
  <c r="B45" i="1" l="1"/>
  <c r="F30" i="1" l="1"/>
  <c r="B42" i="3" l="1"/>
  <c r="B43" i="1"/>
  <c r="D3" i="2" l="1"/>
  <c r="I31" i="1"/>
  <c r="J31" i="1"/>
  <c r="I30" i="1"/>
  <c r="J30" i="1"/>
  <c r="B45" i="2" l="1"/>
  <c r="C16" i="3" l="1"/>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tc={FAB90B48-5FC0-4A27-AB08-10F09B4FE231}</author>
  </authors>
  <commentList>
    <comment ref="G30" authorId="0" shapeId="0" xr:uid="{FAB90B48-5FC0-4A27-AB08-10F09B4FE231}">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Estos son los datos que da el sistema meses febrero y marzo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tc={DE34995F-7F0B-4744-9B41-CD451E56DEFB}</author>
    <author>tc={F99C4963-82D8-4696-8DB2-C35DA3A2AFEC}</author>
  </authors>
  <commentList>
    <comment ref="G29" authorId="0" shapeId="0" xr:uid="{DE34995F-7F0B-4744-9B41-CD451E56DEFB}">
      <text>
        <t>[Comentario encadenado]
Su versión de Excel le permite leer este comentario encadenado; sin embargo, las ediciones que se apliquen se quitarán si el archivo se abre en una versión más reciente de Excel. Más información: https://go.microsoft.com/fwlink/?linkid=870924
Comentario:
    El sistema incremento en los clientes de alcantarillado. El sistema esta en revision.</t>
      </text>
    </comment>
    <comment ref="B35" authorId="1" shapeId="0" xr:uid="{F99C4963-82D8-4696-8DB2-C35DA3A2AFEC}">
      <text>
        <t>[Comentario encadenado]
Su versión de Excel le permite leer este comentario encadenado; sin embargo, las ediciones que se apliquen se quitarán si el archivo se abre en una versión más reciente de Excel. Más información: https://go.microsoft.com/fwlink/?linkid=870924
Comentario:
    El dato de las viviendas no es real, es proyectado ver estadístico.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tc={CCBAB2DE-F53C-4235-9FFA-928F728A4054}</author>
  </authors>
  <commentList>
    <comment ref="K28" authorId="0" shapeId="0" xr:uid="{CCBAB2DE-F53C-4235-9FFA-928F728A4054}">
      <text>
        <t>[Comentario encadenado]
Su versión de Excel le permite leer este comentario encadenado; sin embargo, las ediciones que se apliquen se quitarán si el archivo se abre en una versión más reciente de Excel. Más información: https://go.microsoft.com/fwlink/?linkid=870924
Comentario:
    Cierre 2023</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<sst xmlns="http://schemas.openxmlformats.org/spreadsheetml/2006/main" count="267" uniqueCount="122">
  <si>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</si>
  <si>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</si>
  <si>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</si>
  <si>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</si>
  <si>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</si>
  <si>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</si>
  <si>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</si>
  <si>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</si>
  <si>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</si>
  <si>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</si>
  <si>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</si>
  <si>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</si>
  <si>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</si>
  <si>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</si>
  <si>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</si>
  <si>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</si>
  <si>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</si>
  <si>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</si>
  <si>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</si>
  <si>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</si>
  <si>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</si>
  <si>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</si>
  <si>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</si>
  <si>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</si>
  <si>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</si>
  <si>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</si>
  <si>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</si>
  <si>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</si>
  <si>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</si>
  <si>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</si>
  <si>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</si>
  <si>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</si>
  <si>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</si>
  <si>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</si>
  <si>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</si>
  <si>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</si>
  <si>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</si>
  <si>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</si>
  <si>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</si>
  <si>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</si>
  <si>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</si>
  <si>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</si>
  <si>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</si>
  <si>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</si>
  <si>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</si>
  <si>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</si>
  <si>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</si>
  <si>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</si>
  <si>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</si>
  <si>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</si>
  <si>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</si>
  <si>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</si>
  <si>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</si>
  <si>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</si>
  <si>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</si>
  <si>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</si>
  <si>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</si>
  <si>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</si>
  <si>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</si>
  <si>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</si>
  <si>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</si>
  <si>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</si>
  <si>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</si>
  <si>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</si>
  <si>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</si>
  <si>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</si>
  <si>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</si>
  <si>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</si>
  <si>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</si>
  <si>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</si>
  <si>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</si>
  <si>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</si>
  <si>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</si>
  <si>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</si>
  <si>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</si>
  <si>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</si>
  <si>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</si>
  <si>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</si>
  <si>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</si>
  <si>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</si>
  <si>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</si>
  <si>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</si>
  <si>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</si>
  <si>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</si>
  <si>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I -Información Institucional</t>
  </si>
  <si>
    <t xml:space="preserve">El programa contempla la implementación de políticas comerciales para lograr el crecimiento de los clientes y eficientizarían de la cobranza          </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</si>
  <si>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</si>
  <si>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</si>
  <si>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</si>
  <si>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 xml:space="preserve">Presupuesto aprobado:  </t>
  </si>
  <si>
    <t xml:space="preserve">Presupuesto modificado: </t>
  </si>
  <si>
    <t>Total devengado:</t>
  </si>
  <si>
    <t>Lic. Katihusca Ledesma</t>
  </si>
  <si>
    <t>Directora de Planificación y Desarrollo</t>
  </si>
  <si>
    <t>Residentes de los sectores bajo jurisdicción de la CAASD.</t>
  </si>
  <si>
    <t>El reflejo oportuno de la ejecución del gastos proveniente de los proyectos de inversión con recursos externos.</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</si>
  <si>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</si>
  <si>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Lic. Rosa Peña</t>
  </si>
  <si>
    <t>Elaborado por</t>
  </si>
  <si>
    <t>Revisado por</t>
  </si>
  <si>
    <t>Aprobado por</t>
  </si>
  <si>
    <t>Ing. Sergio Polanco</t>
  </si>
  <si>
    <t>Analista Presupuesto</t>
  </si>
  <si>
    <t>Encargado Depto. FM&amp;E PPP</t>
  </si>
  <si>
    <t>Lic. Katihuska Ledesma</t>
  </si>
  <si>
    <t xml:space="preserve"> 417,518.01</t>
  </si>
  <si>
    <t>Programación Trimestral</t>
  </si>
  <si>
    <t>Ejecución Trimestral</t>
  </si>
  <si>
    <t xml:space="preserve">                                                                                                                                                                                                                                                     </t>
  </si>
  <si>
    <t>52/53</t>
  </si>
  <si>
    <t xml:space="preserve"> 419,555.00 </t>
  </si>
  <si>
    <t xml:space="preserve"> Informe seguimiento del presupuesto físico 2025 correspondiente al Trimestre abril-junio</t>
  </si>
  <si>
    <t>Informe de Evaluación Trimestre abril-junio 2025 de las Metas Físicas-Financieras</t>
  </si>
  <si>
    <t>.</t>
  </si>
  <si>
    <t>En este producto se propuso recolectar 106,651,125.36,  metros cúbicos de agua residual en todo el año
Durante el  2do trimestre, se ha logrado recolectar 18,994,157.52  metros cúbicos de agua residual producto de haber alcanzado las 425,200.00 viviendas facturadas al servicio de alcantarillado sanitario</t>
  </si>
  <si>
    <t>Logros Alcanzados:
En este producto se propuso lograr el tratamiento de 32,122,555.00 metros cúbicos de agua residual durante todo el año.              
Durante el 2do trimestre, se ha logrado tratar un volumen de 8,008,628.81 gracias a la disponibilidad de 19 Plantas de tratamiento de aguas residuales las cuales en conjunto depuran diariamente 88,007 metros cúbicos de agua</t>
  </si>
  <si>
    <t>En este producto se propuso llegar a tener incorporados 427,000 a los servicios institucionales
Durante el 2do trimestre, se ha logrado llegar a incorporar 425,921 Clientes a los servicios institucionales representando un incremento  de  1570 clientes durante el trimestre</t>
  </si>
  <si>
    <t xml:space="preserve">7695-La ejecución financiera se incremento  con relación a la programación ya que durante este trimestre  se realizaron pagos de inversión que se habían rezagado explicados anteriormente. </t>
  </si>
  <si>
    <t>En el producto 7694- ejecución financiera sobrepaso  la meta con relación a la programación, ya durante este trimestre  fluyeron los recursos de inversión que estaban rezagados y esto trajo como consecuencia que el desvió en la meta planificada. con relación a la meta física, debido a que las viviendas conectadas al alcantarillado fueron corregidas debido a errores en la implementación del nuevo sistema comercial que asumía valores por encima de lo real.</t>
  </si>
  <si>
    <t>En este trimestre una de las causas del desvío en la meta financiera, son los inconvenientes en los procesos de la adquisición de un servicio de catastro el esta contratado pero el proceso culmino mas tarde de lo planificado. Adicionalmente, durante este trimestre  se han realizado la incorporación de nuevos usuarios a  un ritmo mayor al esperado, por esa razón se incremento la meta física.</t>
  </si>
  <si>
    <t>Dentro de este producto se ha dispuesto producir en el año un total de 580,262,400.00 metros cúbicos de agua potable en todo el año, lo cual supera la producción esperada en lo que va de este año.
Durante el 2do trimestre, la producción diaria promedio se ha mantenido en 435.48  Millones de galones, lo cual equivale a 149,973,143.31 metros cúbicos de agua producida.</t>
  </si>
  <si>
    <r>
      <rPr>
        <i/>
        <sz val="12"/>
        <rFont val="Calibri"/>
        <family val="2"/>
        <scheme val="minor"/>
      </rPr>
      <t>La ejecución financiera fue baja con relación a la programación, ya que durante  este trimestre hubo rezago en los pagos de inversión afectando la ejecución del gasto. Por otra parte, la adquisición de los insumos no han fluido a corde a lo programado</t>
    </r>
    <r>
      <rPr>
        <i/>
        <sz val="12"/>
        <color rgb="FFFF000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</si>
</sst>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3" formatCode="_-* #,##0.00_-;\-* #,##0.00_-;_-* &quot;-&quot;??_-;_-@_-"/>
    <numFmt numFmtId="164" formatCode="_(* #,##0.00_);_(* \(#,##0.00\);_(* &quot;-&quot;??_);_(@_)"/>
    <numFmt numFmtId="165" formatCode="dd/mm/yyyy;@"/>
    <numFmt numFmtId="166" formatCode="[$-10409]#,##0.00;\-#,##0.00"/>
    <numFmt numFmtId="167" formatCode="[$-10409]0.00%"/>
    <numFmt numFmtId="168" formatCode="_(* #,##0.00_);_(* \(#,##0.00\);_(* \-??_);_(@_)"/>
    <numFmt numFmtId="169" formatCode="_-* #,##0.00\ _€_-;\-* #,##0.00\ _€_-;_-* &quot;-&quot;??\ _€_-;_-@_-"/>
    <numFmt numFmtId="170" formatCode="_-* #,##0_-;\-* #,##0_-;_-* &quot;-&quot;??_-;_-@_-"/>
    <numFmt numFmtId="171" formatCode="#,##0.00_ ;\-#,##0.00\ "/>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12"/>
      <color theme="1"/>
      <name val="Calibri"/>
      <family val="2"/>
      <scheme val="minor"/>
    </font>
    <font>
      <sz val="12"/>
      <color theme="0"/>
      <name val="Calibri"/>
      <family val="2"/>
      <scheme val="minor"/>
    </font>
    <font>
      <sz val="11"/>
      <name val="Calibri"/>
      <family val="2"/>
      <scheme val="minor"/>
    </font>
    <font>
      <b/>
      <sz val="12"/>
      <name val="Calibri"/>
      <family val="2"/>
    </font>
    <font>
      <i/>
      <sz val="12"/>
      <name val="Calibri"/>
      <family val="2"/>
      <scheme val="minor"/>
    </font>
    <font>
      <sz val="10"/>
      <color theme="1"/>
      <name val="Arial"/>
      <family val="2"/>
    </font>
    <font>
      <i/>
      <sz val="11"/>
      <color rgb="FFFF0000"/>
      <name val="Calibri"/>
      <family val="2"/>
      <scheme val="minor"/>
    </font>
    <font>
      <i/>
      <sz val="12"/>
      <color rgb="FFFF0000"/>
      <name val="Calibri"/>
      <family val="2"/>
      <scheme val="minor"/>
    </font>
  </fonts>
  <fills count="13">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patternFill>
    </fill>
    <fill>
      <patternFill patternType="solid">
        <fgColor rgb="FFFF0000"/>
        <bgColor indexed="64"/>
      </patternFill>
    </fill>
    <fill>
      <patternFill patternType="solid">
        <fgColor theme="0" tint="-0.249977111117893"/>
        <bgColor indexed="64"/>
      </patternFill>
    </fill>
  </fills>
  <borders count="49">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indexed="64"/>
      </top>
      <bottom/>
      <diagonal/>
    </border>
    <border>
      <left style="thin">
        <color theme="0" tint="-0.34998626667073579"/>
      </left>
      <right style="thin">
        <color theme="0" tint="-0.34998626667073579"/>
      </right>
      <top/>
      <bottom style="thin">
        <color rgb="FFA6A6A6"/>
      </bottom>
      <diagonal/>
    </border>
    <border>
      <left style="thin">
        <color theme="0" tint="-0.34998626667073579"/>
      </left>
      <right style="thin">
        <color theme="0" tint="-0.34998626667073579"/>
      </right>
      <top/>
      <bottom/>
      <diagonal/>
    </border>
    <border>
      <left/>
      <right style="thin">
        <color theme="0" tint="-0.34998626667073579"/>
      </right>
      <top/>
      <bottom style="thin">
        <color rgb="FFA6A6A6"/>
      </bottom>
      <diagonal/>
    </border>
    <border>
      <left/>
      <right style="medium">
        <color auto="1"/>
      </right>
      <top style="thin">
        <color theme="0" tint="-0.34998626667073579"/>
      </top>
      <bottom style="thin">
        <color theme="0" tint="-0.34998626667073579"/>
      </bottom>
      <diagonal/>
    </border>
    <border>
      <left style="thin">
        <color theme="0" tint="-0.34998626667073579"/>
      </left>
      <right style="medium">
        <color auto="1"/>
      </right>
      <top style="thin">
        <color theme="0" tint="-0.34998626667073579"/>
      </top>
      <bottom style="thin">
        <color theme="0" tint="-0.34998626667073579"/>
      </bottom>
      <diagonal/>
    </border>
    <border>
      <left style="thin">
        <color theme="0" tint="-0.34998626667073579"/>
      </left>
      <right style="medium">
        <color auto="1"/>
      </right>
      <top/>
      <bottom style="thin">
        <color theme="0" tint="-0.34998626667073579"/>
      </bottom>
      <diagonal/>
    </border>
    <border>
      <left/>
      <right style="medium">
        <color auto="1"/>
      </right>
      <top/>
      <bottom style="thin">
        <color indexed="64"/>
      </bottom>
      <diagonal/>
    </border>
    <border>
      <left style="thin">
        <color theme="0" tint="-0.34998626667073579"/>
      </left>
      <right style="medium">
        <color auto="1"/>
      </right>
      <top style="thin">
        <color theme="0" tint="-0.34998626667073579"/>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5">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43" fontId="31" fillId="0" borderId="0" applyFont="0" applyFill="0" applyBorder="0" applyAlignment="0" applyProtection="0"/>
    <xf numFmtId="0" fontId="31"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0" fontId="35" fillId="10" borderId="0" applyNumberFormat="0" applyBorder="0" applyAlignment="0" applyProtection="0"/>
    <xf numFmtId="168" fontId="31" fillId="0" borderId="0" applyFill="0" applyBorder="0" applyAlignment="0" applyProtection="0"/>
    <xf numFmtId="0" fontId="31" fillId="0" borderId="0"/>
    <xf numFmtId="169" fontId="1" fillId="0" borderId="0" applyFont="0" applyFill="0" applyBorder="0" applyAlignment="0" applyProtection="0"/>
  </cellStyleXfs>
  <cellXfs count="168">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28" xfId="0" applyFont="1" applyFill="1" applyBorder="1" applyAlignment="1">
      <alignment horizontal="center" vertical="center" wrapText="1" readingOrder="1"/>
    </xf>
    <xf numFmtId="0" fontId="16" fillId="8" borderId="29"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6" fontId="17" fillId="0" borderId="27" xfId="0" applyNumberFormat="1" applyFont="1" applyBorder="1" applyAlignment="1" applyProtection="1">
      <alignment horizontal="center" vertical="center" wrapText="1" readingOrder="1"/>
      <protection locked="0"/>
    </xf>
    <xf numFmtId="10" fontId="17" fillId="7" borderId="27" xfId="2" applyNumberFormat="1" applyFont="1" applyFill="1" applyBorder="1" applyAlignment="1" applyProtection="1">
      <alignment horizontal="center" vertical="center" wrapText="1" readingOrder="1"/>
      <protection locked="0"/>
    </xf>
    <xf numFmtId="0" fontId="17" fillId="0" borderId="30"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7" xfId="0" applyFont="1" applyBorder="1" applyAlignment="1" applyProtection="1">
      <alignment vertical="center" wrapText="1"/>
      <protection locked="0"/>
    </xf>
    <xf numFmtId="0" fontId="17" fillId="0" borderId="31"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7" xfId="0" applyFont="1" applyBorder="1" applyAlignment="1" applyProtection="1">
      <alignment horizontal="center" vertical="center" wrapText="1"/>
      <protection locked="0"/>
    </xf>
    <xf numFmtId="164" fontId="0" fillId="0" borderId="0" xfId="1" applyFont="1"/>
    <xf numFmtId="164" fontId="32" fillId="0" borderId="0" xfId="1" applyFont="1"/>
    <xf numFmtId="39" fontId="0" fillId="0" borderId="0" xfId="0" applyNumberFormat="1"/>
    <xf numFmtId="166" fontId="0" fillId="0" borderId="0" xfId="0" applyNumberFormat="1"/>
    <xf numFmtId="164" fontId="17" fillId="0" borderId="27"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6" fontId="17" fillId="0" borderId="31" xfId="0" applyNumberFormat="1" applyFont="1" applyBorder="1" applyAlignment="1" applyProtection="1">
      <alignment horizontal="center" vertical="center" wrapText="1" readingOrder="1"/>
      <protection locked="0"/>
    </xf>
    <xf numFmtId="0" fontId="17" fillId="0" borderId="30" xfId="0" applyFont="1" applyBorder="1" applyAlignment="1" applyProtection="1">
      <alignment vertical="center" wrapText="1"/>
      <protection locked="0"/>
    </xf>
    <xf numFmtId="164" fontId="17" fillId="0" borderId="31" xfId="1" applyFont="1" applyFill="1" applyBorder="1" applyAlignment="1" applyProtection="1">
      <alignment horizontal="center" vertical="center" wrapText="1" readingOrder="1"/>
      <protection locked="0"/>
    </xf>
    <xf numFmtId="10" fontId="17" fillId="7" borderId="31" xfId="2" applyNumberFormat="1" applyFont="1" applyFill="1" applyBorder="1" applyAlignment="1" applyProtection="1">
      <alignment horizontal="center" vertical="center" wrapText="1" readingOrder="1"/>
      <protection locked="0"/>
    </xf>
    <xf numFmtId="43" fontId="0" fillId="0" borderId="0" xfId="0" applyNumberFormat="1"/>
    <xf numFmtId="0" fontId="2" fillId="0" borderId="22" xfId="0" applyFont="1" applyBorder="1" applyAlignment="1">
      <alignment vertical="top"/>
    </xf>
    <xf numFmtId="166" fontId="19" fillId="0" borderId="22" xfId="0" applyNumberFormat="1" applyFont="1" applyBorder="1" applyAlignment="1" applyProtection="1">
      <alignment horizontal="center" vertical="center" wrapText="1" readingOrder="1"/>
      <protection locked="0"/>
    </xf>
    <xf numFmtId="164" fontId="0" fillId="0" borderId="0" xfId="0" applyNumberFormat="1"/>
    <xf numFmtId="0" fontId="17" fillId="0" borderId="0" xfId="0" applyFont="1" applyAlignment="1" applyProtection="1">
      <alignment horizontal="center" vertical="center" wrapText="1" readingOrder="1"/>
      <protection locked="0"/>
    </xf>
    <xf numFmtId="0" fontId="11" fillId="0" borderId="10" xfId="0" applyFont="1" applyBorder="1" applyAlignment="1" applyProtection="1">
      <alignment horizontal="center"/>
      <protection locked="0"/>
    </xf>
    <xf numFmtId="0" fontId="14" fillId="0" borderId="0" xfId="0" applyFont="1" applyAlignment="1" applyProtection="1">
      <alignment horizontal="center"/>
      <protection locked="0"/>
    </xf>
    <xf numFmtId="0" fontId="17" fillId="0" borderId="0" xfId="0" applyFont="1" applyProtection="1">
      <protection locked="0"/>
    </xf>
    <xf numFmtId="0" fontId="11" fillId="0" borderId="0" xfId="0" applyFont="1" applyAlignment="1" applyProtection="1">
      <alignment horizontal="center"/>
      <protection locked="0"/>
    </xf>
    <xf numFmtId="0" fontId="20" fillId="0" borderId="0" xfId="0" applyFont="1" applyProtection="1">
      <protection locked="0"/>
    </xf>
    <xf numFmtId="0" fontId="14" fillId="0" borderId="0" xfId="0" applyFont="1" applyProtection="1">
      <protection locked="0"/>
    </xf>
    <xf numFmtId="0" fontId="37" fillId="0" borderId="0" xfId="0" applyFont="1" applyProtection="1">
      <protection locked="0"/>
    </xf>
    <xf numFmtId="39" fontId="11" fillId="0" borderId="27" xfId="1" applyNumberFormat="1" applyFont="1" applyFill="1" applyBorder="1" applyAlignment="1" applyProtection="1">
      <alignment horizontal="center" vertical="center" wrapText="1" readingOrder="1"/>
      <protection locked="0"/>
    </xf>
    <xf numFmtId="43" fontId="17" fillId="0" borderId="0" xfId="0" applyNumberFormat="1" applyFont="1" applyAlignment="1" applyProtection="1">
      <alignment horizontal="center" vertical="center" wrapText="1" readingOrder="1"/>
      <protection locked="0"/>
    </xf>
    <xf numFmtId="0" fontId="16" fillId="8" borderId="38" xfId="0" applyFont="1" applyFill="1" applyBorder="1" applyAlignment="1">
      <alignment horizontal="center" vertical="center" wrapText="1" readingOrder="1"/>
    </xf>
    <xf numFmtId="170" fontId="0" fillId="11" borderId="0" xfId="0" applyNumberFormat="1" applyFill="1"/>
    <xf numFmtId="164" fontId="17" fillId="0" borderId="25" xfId="1" applyFont="1" applyBorder="1" applyAlignment="1" applyProtection="1">
      <alignment horizontal="center" vertical="center" wrapText="1" readingOrder="1"/>
      <protection locked="0"/>
    </xf>
    <xf numFmtId="164" fontId="17" fillId="0" borderId="36" xfId="1" applyFont="1" applyBorder="1" applyAlignment="1" applyProtection="1">
      <alignment horizontal="center" vertical="center" wrapText="1" readingOrder="1"/>
      <protection locked="0"/>
    </xf>
    <xf numFmtId="0" fontId="16" fillId="8" borderId="39" xfId="0" applyFont="1" applyFill="1" applyBorder="1" applyAlignment="1">
      <alignment horizontal="center" vertical="center" wrapText="1" readingOrder="1"/>
    </xf>
    <xf numFmtId="0" fontId="19" fillId="0" borderId="0" xfId="0" applyFont="1" applyAlignment="1">
      <alignment horizontal="left" vertical="center" wrapText="1"/>
    </xf>
    <xf numFmtId="164" fontId="17" fillId="0" borderId="27" xfId="1" applyFont="1" applyFill="1" applyBorder="1" applyAlignment="1" applyProtection="1">
      <alignment horizontal="center" vertical="center" wrapText="1"/>
      <protection locked="0"/>
    </xf>
    <xf numFmtId="164" fontId="17" fillId="0" borderId="24" xfId="1" applyFont="1" applyFill="1" applyBorder="1" applyAlignment="1" applyProtection="1">
      <alignment horizontal="center" vertical="center" wrapText="1" readingOrder="1"/>
      <protection locked="0"/>
    </xf>
    <xf numFmtId="164" fontId="17" fillId="0" borderId="27" xfId="1" applyFont="1" applyFill="1" applyBorder="1" applyAlignment="1" applyProtection="1">
      <alignment horizontal="center" vertical="center" wrapText="1" readingOrder="1"/>
      <protection locked="0"/>
    </xf>
    <xf numFmtId="164" fontId="17" fillId="0" borderId="30" xfId="1" applyFont="1" applyFill="1" applyBorder="1" applyAlignment="1" applyProtection="1">
      <alignment horizontal="center" vertical="center" wrapText="1" readingOrder="1"/>
      <protection locked="0"/>
    </xf>
    <xf numFmtId="39" fontId="11" fillId="0" borderId="26" xfId="1" applyNumberFormat="1" applyFont="1" applyFill="1" applyBorder="1" applyAlignment="1" applyProtection="1">
      <alignment horizontal="center" vertical="center" wrapText="1" readingOrder="1"/>
      <protection locked="0"/>
    </xf>
    <xf numFmtId="4" fontId="0" fillId="0" borderId="0" xfId="0" applyNumberFormat="1"/>
    <xf numFmtId="0" fontId="16" fillId="12" borderId="29" xfId="0" applyFont="1" applyFill="1" applyBorder="1" applyAlignment="1">
      <alignment horizontal="center" vertical="center" wrapText="1" readingOrder="1"/>
    </xf>
    <xf numFmtId="171" fontId="0" fillId="0" borderId="0" xfId="0" applyNumberFormat="1"/>
    <xf numFmtId="164" fontId="16" fillId="8" borderId="40" xfId="1" applyFont="1" applyFill="1" applyBorder="1" applyAlignment="1" applyProtection="1">
      <alignment horizontal="center" vertical="center" wrapText="1" readingOrder="1"/>
    </xf>
    <xf numFmtId="0" fontId="16" fillId="8" borderId="43" xfId="0" applyFont="1" applyFill="1" applyBorder="1" applyAlignment="1">
      <alignment horizontal="center" vertical="center" wrapText="1" readingOrder="1"/>
    </xf>
    <xf numFmtId="4" fontId="39" fillId="0" borderId="0" xfId="0" applyNumberFormat="1" applyFont="1" applyAlignment="1">
      <alignment vertical="center"/>
    </xf>
    <xf numFmtId="4" fontId="36" fillId="0" borderId="0" xfId="0" applyNumberFormat="1" applyFont="1" applyAlignment="1">
      <alignment vertical="center"/>
    </xf>
    <xf numFmtId="43" fontId="0" fillId="0" borderId="0" xfId="0" applyNumberFormat="1" applyAlignment="1">
      <alignment vertical="center"/>
    </xf>
    <xf numFmtId="167" fontId="17" fillId="7" borderId="42" xfId="0" applyNumberFormat="1" applyFont="1" applyFill="1" applyBorder="1" applyAlignment="1" applyProtection="1">
      <alignment horizontal="center" vertical="center" wrapText="1" readingOrder="1"/>
      <protection locked="0"/>
    </xf>
    <xf numFmtId="43" fontId="36" fillId="0" borderId="0" xfId="0" applyNumberFormat="1" applyFont="1" applyAlignment="1">
      <alignment vertical="center"/>
    </xf>
    <xf numFmtId="167" fontId="17" fillId="7" borderId="45" xfId="0" applyNumberFormat="1" applyFont="1" applyFill="1" applyBorder="1" applyAlignment="1" applyProtection="1">
      <alignment horizontal="center" vertical="center" wrapText="1" readingOrder="1"/>
      <protection locked="0"/>
    </xf>
    <xf numFmtId="0" fontId="1" fillId="0" borderId="6" xfId="3" applyBorder="1"/>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6" xfId="0" applyFont="1" applyFill="1" applyBorder="1" applyAlignment="1">
      <alignment horizontal="left" vertical="center"/>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6" xfId="0" applyFont="1" applyFill="1" applyBorder="1" applyAlignment="1">
      <alignment horizontal="left" vertical="center" wrapText="1"/>
    </xf>
    <xf numFmtId="0" fontId="33" fillId="0" borderId="32" xfId="0" applyFont="1" applyBorder="1" applyAlignment="1" applyProtection="1">
      <alignment horizontal="left" vertical="center" wrapText="1"/>
      <protection locked="0"/>
    </xf>
    <xf numFmtId="0" fontId="33" fillId="0" borderId="33" xfId="0" applyFont="1" applyBorder="1" applyAlignment="1" applyProtection="1">
      <alignment horizontal="left" vertical="center" wrapText="1"/>
      <protection locked="0"/>
    </xf>
    <xf numFmtId="0" fontId="33" fillId="0" borderId="44" xfId="0" applyFont="1" applyBorder="1" applyAlignment="1" applyProtection="1">
      <alignment horizontal="left" vertical="center" wrapText="1"/>
      <protection locked="0"/>
    </xf>
    <xf numFmtId="0" fontId="19" fillId="0" borderId="0" xfId="0" applyFont="1" applyAlignment="1">
      <alignment horizontal="left" vertical="center" wrapText="1"/>
    </xf>
    <xf numFmtId="0" fontId="22" fillId="0" borderId="0" xfId="0" applyFont="1" applyAlignment="1" applyProtection="1">
      <alignment horizontal="left" vertical="center" wrapText="1"/>
      <protection locked="0"/>
    </xf>
    <xf numFmtId="0" fontId="22" fillId="0" borderId="6" xfId="0" applyFont="1" applyBorder="1" applyAlignment="1" applyProtection="1">
      <alignment horizontal="left" vertical="center" wrapText="1"/>
      <protection locked="0"/>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6" xfId="0" applyFont="1" applyFill="1" applyBorder="1" applyAlignment="1">
      <alignment horizontal="left" vertical="center"/>
    </xf>
    <xf numFmtId="0" fontId="14" fillId="6" borderId="25" xfId="0" applyFont="1" applyFill="1" applyBorder="1" applyAlignment="1">
      <alignment horizontal="center" vertical="center" wrapText="1" readingOrder="1"/>
    </xf>
    <xf numFmtId="0" fontId="14" fillId="6" borderId="41" xfId="0" applyFont="1" applyFill="1" applyBorder="1" applyAlignment="1">
      <alignment horizontal="center" vertical="center" wrapText="1" readingOrder="1"/>
    </xf>
    <xf numFmtId="0" fontId="14" fillId="6" borderId="35"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33" fillId="0" borderId="0" xfId="0" applyFont="1" applyAlignment="1" applyProtection="1">
      <alignment horizontal="left" vertical="center" wrapText="1"/>
      <protection locked="0"/>
    </xf>
    <xf numFmtId="0" fontId="33" fillId="0" borderId="6" xfId="0" applyFont="1" applyBorder="1" applyAlignment="1" applyProtection="1">
      <alignment horizontal="left" vertical="center" wrapText="1"/>
      <protection locked="0"/>
    </xf>
    <xf numFmtId="0" fontId="38" fillId="0" borderId="0" xfId="0" applyFont="1" applyAlignment="1" applyProtection="1">
      <alignment horizontal="left" vertical="center" wrapText="1"/>
      <protection locked="0"/>
    </xf>
    <xf numFmtId="0" fontId="38" fillId="0" borderId="6" xfId="0" applyFont="1" applyBorder="1" applyAlignment="1" applyProtection="1">
      <alignment horizontal="left" vertical="center" wrapText="1"/>
      <protection locked="0"/>
    </xf>
    <xf numFmtId="0" fontId="41" fillId="0" borderId="0" xfId="0" applyFont="1" applyAlignment="1" applyProtection="1">
      <alignment horizontal="left" vertical="center" wrapText="1"/>
      <protection locked="0"/>
    </xf>
    <xf numFmtId="0" fontId="41" fillId="0" borderId="6" xfId="0" applyFont="1" applyBorder="1" applyAlignment="1" applyProtection="1">
      <alignment horizontal="left" vertical="center" wrapText="1"/>
      <protection locked="0"/>
    </xf>
    <xf numFmtId="39" fontId="11" fillId="0" borderId="26" xfId="1" applyNumberFormat="1" applyFont="1" applyFill="1" applyBorder="1" applyAlignment="1" applyProtection="1">
      <alignment horizontal="center" vertical="center" wrapText="1" readingOrder="1"/>
      <protection locked="0"/>
    </xf>
    <xf numFmtId="39" fontId="11" fillId="0" borderId="27" xfId="1" applyNumberFormat="1" applyFont="1" applyFill="1" applyBorder="1" applyAlignment="1" applyProtection="1">
      <alignment horizontal="center" vertical="center" wrapText="1" readingOrder="1"/>
      <protection locked="0"/>
    </xf>
    <xf numFmtId="10" fontId="11" fillId="7" borderId="27" xfId="2" applyNumberFormat="1" applyFont="1" applyFill="1" applyBorder="1" applyAlignment="1" applyProtection="1">
      <alignment horizontal="center" vertical="center" wrapText="1" readingOrder="1"/>
    </xf>
    <xf numFmtId="10" fontId="11" fillId="7" borderId="42" xfId="2" applyNumberFormat="1" applyFont="1" applyFill="1" applyBorder="1" applyAlignment="1" applyProtection="1">
      <alignment horizontal="center" vertical="center" wrapText="1" readingOrder="1"/>
    </xf>
    <xf numFmtId="0" fontId="15" fillId="8" borderId="27" xfId="0" applyFont="1" applyFill="1" applyBorder="1" applyAlignment="1">
      <alignment horizontal="center" vertical="center" wrapText="1" readingOrder="1"/>
    </xf>
    <xf numFmtId="0" fontId="11" fillId="6" borderId="27" xfId="0" applyFont="1" applyFill="1" applyBorder="1" applyAlignment="1">
      <alignment vertical="top" wrapText="1"/>
    </xf>
    <xf numFmtId="0" fontId="11" fillId="6" borderId="42"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5"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39" fontId="14" fillId="0" borderId="25" xfId="1" applyNumberFormat="1" applyFont="1" applyFill="1" applyBorder="1" applyAlignment="1" applyProtection="1">
      <alignment horizontal="center" vertical="center" wrapText="1" readingOrder="1"/>
      <protection locked="0"/>
    </xf>
    <xf numFmtId="39" fontId="14" fillId="0" borderId="35" xfId="1" applyNumberFormat="1" applyFont="1" applyFill="1" applyBorder="1" applyAlignment="1" applyProtection="1">
      <alignment horizontal="center" vertical="center" wrapText="1" readingOrder="1"/>
      <protection locked="0"/>
    </xf>
    <xf numFmtId="39" fontId="14" fillId="0" borderId="24" xfId="1" applyNumberFormat="1" applyFont="1" applyFill="1" applyBorder="1" applyAlignment="1" applyProtection="1">
      <alignment horizontal="center" vertical="center" wrapText="1" readingOrder="1"/>
      <protection locked="0"/>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4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47" xfId="0" quotePrefix="1" applyNumberFormat="1" applyFont="1" applyBorder="1" applyAlignment="1" applyProtection="1">
      <alignment horizontal="left" vertical="center" wrapText="1"/>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11" fillId="0" borderId="0" xfId="0" applyFont="1" applyAlignment="1" applyProtection="1">
      <alignment horizontal="center"/>
      <protection locked="0"/>
    </xf>
    <xf numFmtId="0" fontId="14" fillId="0" borderId="0" xfId="0" applyFont="1" applyAlignment="1" applyProtection="1">
      <alignment horizontal="center"/>
      <protection locked="0"/>
    </xf>
    <xf numFmtId="0" fontId="10" fillId="6" borderId="22" xfId="0" applyFont="1" applyFill="1" applyBorder="1" applyAlignment="1">
      <alignment horizontal="center" vertical="center" wrapText="1"/>
    </xf>
    <xf numFmtId="0" fontId="10" fillId="6" borderId="48"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6" xfId="0" applyFill="1" applyBorder="1" applyAlignment="1">
      <alignment horizontal="center"/>
    </xf>
    <xf numFmtId="0" fontId="12" fillId="6" borderId="22"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4" fillId="6" borderId="23" xfId="0" applyFont="1" applyFill="1" applyBorder="1" applyAlignment="1">
      <alignment horizontal="center" vertical="center" wrapText="1" readingOrder="1"/>
    </xf>
    <xf numFmtId="0" fontId="11" fillId="0" borderId="10" xfId="0" applyFont="1" applyBorder="1" applyAlignment="1" applyProtection="1">
      <alignment horizontal="center"/>
      <protection locked="0"/>
    </xf>
    <xf numFmtId="0" fontId="8" fillId="5" borderId="18" xfId="0" applyFont="1" applyFill="1" applyBorder="1" applyAlignment="1">
      <alignment horizontal="left" vertical="center" wrapText="1"/>
    </xf>
    <xf numFmtId="0" fontId="22" fillId="0" borderId="32" xfId="0" applyFont="1" applyBorder="1" applyAlignment="1" applyProtection="1">
      <alignment horizontal="left" vertical="center" wrapText="1"/>
      <protection locked="0"/>
    </xf>
    <xf numFmtId="0" fontId="22" fillId="0" borderId="33" xfId="0" applyFont="1" applyBorder="1" applyAlignment="1" applyProtection="1">
      <alignment horizontal="left" vertical="center" wrapText="1"/>
      <protection locked="0"/>
    </xf>
    <xf numFmtId="0" fontId="22" fillId="0" borderId="34" xfId="0" applyFont="1" applyBorder="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7" fillId="4" borderId="18" xfId="0" applyFont="1" applyFill="1" applyBorder="1" applyAlignment="1">
      <alignment horizontal="left" vertical="center"/>
    </xf>
    <xf numFmtId="0" fontId="40" fillId="0" borderId="0" xfId="0" applyFont="1" applyAlignment="1" applyProtection="1">
      <alignment horizontal="left" vertical="center" wrapText="1"/>
      <protection locked="0"/>
    </xf>
    <xf numFmtId="0" fontId="40" fillId="0" borderId="6" xfId="0" applyFont="1" applyBorder="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164" fontId="11" fillId="0" borderId="25" xfId="1" applyFont="1" applyFill="1" applyBorder="1" applyAlignment="1" applyProtection="1">
      <alignment horizontal="center" vertical="center" wrapText="1" readingOrder="1"/>
      <protection locked="0"/>
    </xf>
    <xf numFmtId="164" fontId="11" fillId="0" borderId="35" xfId="1" applyFont="1" applyFill="1" applyBorder="1" applyAlignment="1" applyProtection="1">
      <alignment horizontal="center" vertical="center" wrapText="1" readingOrder="1"/>
      <protection locked="0"/>
    </xf>
    <xf numFmtId="164" fontId="11" fillId="0" borderId="24" xfId="1" applyFont="1" applyFill="1" applyBorder="1" applyAlignment="1" applyProtection="1">
      <alignment horizontal="center" vertical="center" wrapText="1" readingOrder="1"/>
      <protection locked="0"/>
    </xf>
    <xf numFmtId="49" fontId="21" fillId="0" borderId="21" xfId="0" quotePrefix="1" applyNumberFormat="1" applyFont="1" applyBorder="1" applyAlignment="1" applyProtection="1">
      <alignment horizontal="left" vertical="center" wrapText="1"/>
      <protection locked="0"/>
    </xf>
    <xf numFmtId="0" fontId="0" fillId="0" borderId="16" xfId="0" applyBorder="1" applyAlignment="1">
      <alignment horizontal="center"/>
    </xf>
    <xf numFmtId="0" fontId="0" fillId="3" borderId="18" xfId="0" applyFill="1" applyBorder="1" applyAlignment="1">
      <alignment horizontal="center"/>
    </xf>
    <xf numFmtId="0" fontId="8" fillId="5" borderId="18" xfId="0" applyFont="1" applyFill="1" applyBorder="1" applyAlignment="1">
      <alignment horizontal="left" vertical="center"/>
    </xf>
    <xf numFmtId="0" fontId="11" fillId="0" borderId="37" xfId="0" applyFont="1" applyBorder="1" applyAlignment="1" applyProtection="1">
      <alignment horizontal="center"/>
      <protection locked="0"/>
    </xf>
    <xf numFmtId="0" fontId="22" fillId="0" borderId="44" xfId="0" applyFont="1" applyBorder="1" applyAlignment="1" applyProtection="1">
      <alignment horizontal="left" vertical="center" wrapText="1"/>
      <protection locked="0"/>
    </xf>
  </cellXfs>
  <cellStyles count="15">
    <cellStyle name="Comma 3 2" xfId="14" xr:uid="{92DD9990-E02B-46CD-97BC-8C920E01F388}"/>
    <cellStyle name="Énfasis1 2" xfId="11" xr:uid="{22F13A9E-3493-4021-A3F0-900E11C4B601}"/>
    <cellStyle name="Millares" xfId="1" builtinId="3"/>
    <cellStyle name="Millares 2" xfId="6" xr:uid="{C5EF704A-056A-404C-B356-CC557C5561BC}"/>
    <cellStyle name="Millares 2 2" xfId="12" xr:uid="{D9D16F5B-7C75-4EE1-8965-1A174903795B}"/>
    <cellStyle name="Millares 3" xfId="9" xr:uid="{E003B01E-C6F1-4190-AD90-F926F3C6B065}"/>
    <cellStyle name="Normal" xfId="0" builtinId="0"/>
    <cellStyle name="Normal 2" xfId="3" xr:uid="{3CFACB2D-76DD-4DA3-B1C3-8370ED5866E9}"/>
    <cellStyle name="Normal 2 2" xfId="7" xr:uid="{5122459C-0ACC-4BF9-888D-E979A40DC5B2}"/>
    <cellStyle name="Normal 3" xfId="4" xr:uid="{9C556220-85DE-4F08-B555-04D0671D0543}"/>
    <cellStyle name="Normal 3 2" xfId="13" xr:uid="{D560341B-748A-47EF-B20E-40E70F99659A}"/>
    <cellStyle name="Normal 4" xfId="5" xr:uid="{DB7218CF-61CF-48FF-B6F2-D03761DAA487}"/>
    <cellStyle name="Normal 5" xfId="8" xr:uid="{A98E400E-F166-45BF-9596-D1E389985958}"/>
    <cellStyle name="Porcentaje" xfId="2" builtinId="5"/>
    <cellStyle name="Porcentaje 2" xfId="10" xr:uid="{F55B8772-1903-4492-8534-6A7F2856E428}"/>
  </cellStyles>
  <dxfs count="47">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35" formatCode="_-* #,##0.00_-;\-* #,##0.00_-;_-* &quot;-&quot;??_-;_-@_-"/>
      <fill>
        <patternFill patternType="none">
          <fgColor indexed="64"/>
          <bgColor auto="1"/>
        </patternFill>
      </fill>
      <alignment horizontal="general"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4" formatCode="#,##0.00"/>
      <fill>
        <patternFill patternType="none">
          <fgColor indexed="64"/>
          <bgColor auto="1"/>
        </patternFill>
      </fill>
      <alignment horizontal="general" vertical="center" textRotation="0" wrapText="0" indent="0" justifyLastLine="0" shrinkToFit="0" readingOrder="0"/>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right style="thin">
          <color theme="0" tint="-0.34998626667073579"/>
        </right>
        <top style="thin">
          <color theme="0" tint="-0.34998626667073579"/>
        </top>
        <bottom style="thin">
          <color theme="0" tint="-0.34998626667073579"/>
        </bottom>
      </border>
      <protection locked="0" hidden="0"/>
    </dxf>
    <dxf>
      <font>
        <strike val="0"/>
        <outline val="0"/>
        <shadow val="0"/>
        <u val="none"/>
        <vertAlign val="baseline"/>
        <sz val="10"/>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rgb="FFFF0000"/>
        <name val="Calibri"/>
        <family val="2"/>
        <scheme val="none"/>
      </font>
      <numFmt numFmtId="35" formatCode="_-* #,##0.00_-;\-* #,##0.00_-;_-* &quot;-&quot;??_-;_-@_-"/>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4" formatCode="_(* #,##0.00_);_(* \(#,##0.00\);_(* &quot;-&quot;??_);_(@_)"/>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Arial"/>
        <family val="2"/>
        <scheme val="none"/>
      </font>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indexed="64"/>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4" formatCode="_(* #,##0.00_);_(* \(#,##0.00\);_(* &quot;-&quot;??_);_(@_)"/>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657225</xdr:colOff>
      <xdr:row>12</xdr:row>
      <xdr:rowOff>95250</xdr:rowOff>
    </xdr:from>
    <xdr:to>
      <xdr:col>12</xdr:col>
      <xdr:colOff>757067</xdr:colOff>
      <xdr:row>28</xdr:row>
      <xdr:rowOff>85725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67225" y="41910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28575</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219075</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Rosa.Pena\Desktop\DOCUMENTOS%20A&#209;O%202025\trimestres%20a&#241;o%202025\2DO%20TRIMESTRE\RESUMEN%20EXCEL.xlsx" TargetMode="External"/><Relationship Id="rId1" Type="http://schemas.openxmlformats.org/officeDocument/2006/relationships/externalLinkPath" Target="/Users/Rosa.Pena/Desktop/DOCUMENTOS%20A&#209;O%202025/trimestres%20a&#241;o%202025/2DO%20TRIMESTRE/RESUMEN%20EXCEL.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Rosa.Pena\AppData\Local\Microsoft\Windows\INetCache\Content.Outlook\NIEYVFBL\Presupuesto%20fisico%202024%20actualizada.xlsx" TargetMode="External"/><Relationship Id="rId1" Type="http://schemas.openxmlformats.org/officeDocument/2006/relationships/externalLinkPath" Target="/Users/Rosa.Pena/AppData/Local/Microsoft/Windows/INetCache/Content.Outlook/NIEYVFBL/Presupuesto%20fisico%202024%20actualiz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2DO TRIMESTRE DEVENGO registro"/>
      <sheetName val="Table001 (Page 1-19)"/>
      <sheetName val="Table001 (Page 1-9) (2)"/>
      <sheetName val="por producto imputacion"/>
      <sheetName val="Hoja2"/>
    </sheetNames>
    <sheetDataSet>
      <sheetData sheetId="0"/>
      <sheetData sheetId="1"/>
      <sheetData sheetId="2"/>
      <sheetData sheetId="3"/>
      <sheetData sheetId="4">
        <row r="10">
          <cell r="N10">
            <v>488072121.14999998</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gramacion fisica EP Nueva"/>
      <sheetName val="Hoja1"/>
      <sheetName val="Prog. 11 Prod. 04"/>
      <sheetName val="Prog. 12 Prod. 04"/>
      <sheetName val="Prog. 12 Prod. 05"/>
      <sheetName val="Prog. 13 Prod. 02"/>
    </sheetNames>
    <sheetDataSet>
      <sheetData sheetId="0">
        <row r="16">
          <cell r="O16">
            <v>608014080</v>
          </cell>
        </row>
      </sheetData>
      <sheetData sheetId="1"/>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Rosa Pena" id="{A995B7DC-7C80-4285-8632-5C43433DD047}" userId="S-1-5-21-2485633020-3248229832-3525044030-147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J31" totalsRowShown="0" headerRowDxfId="46" dataDxfId="44" headerRowBorderDxfId="45" tableBorderDxfId="43" totalsRowBorderDxfId="42">
  <tableColumns count="10">
    <tableColumn id="1" xr3:uid="{DC1B7B10-25DF-444B-B97E-464EC471DB5B}" name="Producto" dataDxfId="41"/>
    <tableColumn id="2" xr3:uid="{C61E64BC-B5A5-45F4-8F84-130CBA355D9D}" name="Indicador" dataDxfId="40"/>
    <tableColumn id="3" xr3:uid="{3AC7971E-A8AB-4C13-830D-AC13829EAC0E}" name="Física_x000a_(A)" dataDxfId="39" dataCellStyle="Millares">
      <calculatedColumnFormula>+'[3]Programacion fisica EP Nueva'!$O$16</calculatedColumnFormula>
    </tableColumn>
    <tableColumn id="4" xr3:uid="{8DB7EDBB-DB79-4CBD-AD68-D153CE19B0A8}" name="Financiera_x000a_(B)" dataDxfId="38">
      <calculatedColumnFormula>+C25</calculatedColumnFormula>
    </tableColumn>
    <tableColumn id="9" xr3:uid="{AC3E8DE2-D537-4CBB-AD59-753602F58C3E}" name="Física_x000a_(C)" dataDxfId="37">
      <calculatedColumnFormula>+Tabla1[[#This Row],[Física
(A)]]/4</calculatedColumnFormula>
    </tableColumn>
    <tableColumn id="10" xr3:uid="{25C7EA1D-EAE0-4DC9-9FB1-C0E265B640E6}" name="Financiera_x000a_(D)" dataDxfId="36">
      <calculatedColumnFormula>+Tabla1[[#This Row],[Financiera
(B)]]/4</calculatedColumnFormula>
    </tableColumn>
    <tableColumn id="5" xr3:uid="{C2FDA61C-9281-4FCB-A3FE-246521A85EA0}" name="Física _x000a_(E)" dataDxfId="35" dataCellStyle="Millares"/>
    <tableColumn id="6" xr3:uid="{B07D8104-8103-4848-A228-6FBAE528EF68}" name="Financiera _x000a_ (F)" dataDxfId="34">
      <calculatedColumnFormula>+'[2]por producto imputacion'!$N$10</calculatedColumnFormula>
    </tableColumn>
    <tableColumn id="7" xr3:uid="{F97ACE16-1124-4543-AD0A-CBAA1878A36A}" name="Física _x000a_(%)_x000a_ G=E/C" dataDxfId="33" dataCellStyle="Porcentaje">
      <calculatedColumnFormula>IF(G29&gt;0,G29/E29,0)</calculatedColumnFormula>
    </tableColumn>
    <tableColumn id="8" xr3:uid="{CAB2F777-24BA-4EFC-82F9-153B93171D9B}" name="Financiero _x000a_(%) _x000a_H=F/D" dataDxfId="32">
      <calculatedColumnFormula>IF(H29&gt;0,H29/F29,0)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31" dataDxfId="29" headerRowBorderDxfId="30" tableBorderDxfId="28" totalsRowBorderDxfId="27">
  <tableColumns count="10">
    <tableColumn id="1" xr3:uid="{FC6DB111-2F12-440B-93CC-262C064DA1B7}" name="Producto" dataDxfId="26"/>
    <tableColumn id="2" xr3:uid="{6B662EFC-2FBC-48EE-ADAE-F860FD6BC257}" name="Indicador" dataDxfId="25"/>
    <tableColumn id="3" xr3:uid="{BA97FF1B-1060-4614-AFE1-67BFC24D5802}" name="Física_x000a_(A)" dataDxfId="24" dataCellStyle="Millares"/>
    <tableColumn id="4" xr3:uid="{01DD5E01-3432-4797-A877-368DE9E3A228}" name="Financiera_x000a_(B)" dataDxfId="23" dataCellStyle="Millares"/>
    <tableColumn id="9" xr3:uid="{96EF8D5C-A1CC-4D3F-94B9-2D6047E0FD08}" name="Física_x000a_(C)" dataDxfId="22" dataCellStyle="Millares"/>
    <tableColumn id="10" xr3:uid="{889C75D1-1248-4F97-A615-BE519BD5DC80}" name="Financiera_x000a_(D)" dataDxfId="21" dataCellStyle="Millares"/>
    <tableColumn id="5" xr3:uid="{92B90EC3-83BA-45B2-9B80-28BBEB7EC9E0}" name="Física _x000a_(E)" dataDxfId="20" dataCellStyle="Millares"/>
    <tableColumn id="6" xr3:uid="{546E0053-40B8-4E51-860E-CBF2981B7D7A}" name="Financiera _x000a_ (F)" dataDxfId="19"/>
    <tableColumn id="7" xr3:uid="{F0BCFDA7-BE59-4E81-8958-E4237373605D}" name="Física _x000a_(%)_x000a_ G=E/C" dataDxfId="18" dataCellStyle="Porcentaje">
      <calculatedColumnFormula>IF(G29&gt;0,G29/E29,0)</calculatedColumnFormula>
    </tableColumn>
    <tableColumn id="8" xr3:uid="{634103A3-E1ED-43D4-B160-1BE8498411F0}" name="Financiero _x000a_(%) _x000a_H=F/D" dataDxfId="17">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L29" totalsRowShown="0" headerRowDxfId="16" dataDxfId="14" headerRowBorderDxfId="15" tableBorderDxfId="13" totalsRowBorderDxfId="12">
  <tableColumns count="12">
    <tableColumn id="1" xr3:uid="{3DBF79D8-7820-48E8-A640-3FF95DE660CA}" name="Producto" dataDxfId="11"/>
    <tableColumn id="2" xr3:uid="{24656F2E-0208-438A-B655-0AF00AABEB48}" name="Indicador" dataDxfId="10"/>
    <tableColumn id="3" xr3:uid="{C749E1FB-73BE-4219-863C-4440752FABB6}" name="Física_x000a_(A)" dataDxfId="9" dataCellStyle="Millares"/>
    <tableColumn id="4" xr3:uid="{5A006633-A0BC-40E6-A0F1-10449993946D}" name="Financiera_x000a_(B)" dataDxfId="8"/>
    <tableColumn id="9" xr3:uid="{113C7BDC-C86C-4BF2-955E-30FC55791F3E}" name="Física_x000a_(C)" dataDxfId="7" dataCellStyle="Millares"/>
    <tableColumn id="10" xr3:uid="{C6C24817-50B9-4FBC-9CF2-C09963EAFB4E}" name="Financiera_x000a_(D)" dataDxfId="6"/>
    <tableColumn id="5" xr3:uid="{786A5200-41D3-481B-9A19-3F77FB2229DF}" name="Física _x000a_(E)" dataDxfId="5"/>
    <tableColumn id="6" xr3:uid="{91D23E72-A360-428B-840C-BE0D90B779E3}" name="Financiera _x000a_ (F)" dataDxfId="4"/>
    <tableColumn id="7" xr3:uid="{07A140AF-526B-40E3-9D99-2CE7A4806885}" name="Física _x000a_(%)_x000a_ G=E/C" dataDxfId="3" dataCellStyle="Porcentaje">
      <calculatedColumnFormula>IF(G29&gt;0,G29/E29,0)</calculatedColumnFormula>
    </tableColumn>
    <tableColumn id="8" xr3:uid="{DF800A31-F9E2-4166-B432-22F2A910032E}" name="Financiero _x000a_(%) _x000a_H=F/D" dataDxfId="2">
      <calculatedColumnFormula>IF(H29&gt;0,H29/F29,0)</calculatedColumnFormula>
    </tableColumn>
    <tableColumn id="11" xr3:uid="{D853953D-0DF5-483D-8742-1A58754CB484}" name=" 419,555.00 " dataDxfId="1">
      <calculatedColumnFormula>424351-425921</calculatedColumnFormula>
    </tableColumn>
    <tableColumn id="12" xr3:uid="{FB985FF8-7CCB-412B-8A22-53514E034BD7}" name=" 417,518.01" dataDxfId="0">
      <calculatedColumnFormula>+Tabla134[[#Headers],[ 419,555.00 ]]-Tabla134[[#This Row],[ 419,555.00 ]]</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30" dT="2025-04-11T18:44:49.84" personId="{A995B7DC-7C80-4285-8632-5C43433DD047}" id="{FAB90B48-5FC0-4A27-AB08-10F09B4FE231}">
    <text>Estos son los datos que da el sistema meses febrero y marzo</text>
  </threadedComment>
</ThreadedComments>
</file>

<file path=xl/threadedComments/threadedComment2.xml><?xml version="1.0" encoding="utf-8"?>
<ThreadedComments xmlns="http://schemas.microsoft.com/office/spreadsheetml/2018/threadedcomments" xmlns:x="http://schemas.openxmlformats.org/spreadsheetml/2006/main">
  <threadedComment ref="G29" dT="2025-04-11T18:44:16.34" personId="{A995B7DC-7C80-4285-8632-5C43433DD047}" id="{DE34995F-7F0B-4744-9B41-CD451E56DEFB}">
    <text>El sistema incremento en los clientes de alcantarillado. El sistema esta en revision.</text>
  </threadedComment>
  <threadedComment ref="B35" dT="2025-04-11T18:25:47.35" personId="{A995B7DC-7C80-4285-8632-5C43433DD047}" id="{F99C4963-82D8-4696-8DB2-C35DA3A2AFEC}">
    <text>El dato de las viviendas no es real, es proyectado ver estadístico.</text>
  </threadedComment>
</ThreadedComments>
</file>

<file path=xl/threadedComments/threadedComment3.xml><?xml version="1.0" encoding="utf-8"?>
<ThreadedComments xmlns="http://schemas.microsoft.com/office/spreadsheetml/2018/threadedcomments" xmlns:x="http://schemas.openxmlformats.org/spreadsheetml/2006/main">
  <threadedComment ref="K28" dT="2024-04-09T14:57:31.62" personId="{A995B7DC-7C80-4285-8632-5C43433DD047}" id="{CCBAB2DE-F53C-4235-9FFA-928F728A4054}">
    <text>Cierre 2023</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8"/>
  <sheetViews>
    <sheetView view="pageBreakPreview" topLeftCell="A11" zoomScaleNormal="100" zoomScaleSheetLayoutView="100" workbookViewId="0">
      <selection activeCell="A26" sqref="A26:J26"/>
    </sheetView>
  </sheetViews>
  <sheetFormatPr baseColWidth="10" defaultRowHeight="15" x14ac:dyDescent="0.25"/>
  <cols>
    <col min="1" max="1" width="11.42578125" style="27"/>
    <col min="2" max="2" width="15" style="27" customWidth="1"/>
    <col min="3" max="14" width="11.42578125" style="27"/>
    <col min="15" max="16" width="11.42578125" style="27" customWidth="1"/>
    <col min="17" max="16384" width="11.42578125" style="27"/>
  </cols>
  <sheetData>
    <row r="2" spans="1:15" ht="82.5" customHeight="1" x14ac:dyDescent="0.85">
      <c r="A2" s="81"/>
      <c r="B2" s="81"/>
      <c r="C2" s="81"/>
      <c r="D2" s="81"/>
      <c r="E2" s="81"/>
      <c r="F2" s="81"/>
      <c r="G2" s="81"/>
      <c r="H2" s="81"/>
      <c r="I2" s="81"/>
      <c r="J2" s="81"/>
      <c r="K2" s="81"/>
      <c r="L2" s="81"/>
      <c r="M2" s="81"/>
    </row>
    <row r="10" spans="1:15" ht="33.75" x14ac:dyDescent="0.5">
      <c r="A10" s="82" t="s">
        <v>69</v>
      </c>
      <c r="B10" s="82"/>
      <c r="C10" s="82"/>
      <c r="D10" s="82"/>
      <c r="E10" s="82"/>
      <c r="F10" s="82"/>
      <c r="G10" s="82"/>
      <c r="H10" s="82"/>
      <c r="I10" s="82"/>
      <c r="J10" s="82"/>
      <c r="K10" s="82"/>
      <c r="L10" s="82"/>
      <c r="M10" s="82"/>
    </row>
    <row r="11" spans="1:15" ht="63.75" customHeight="1" x14ac:dyDescent="0.45">
      <c r="A11" s="83" t="s">
        <v>111</v>
      </c>
      <c r="B11" s="83"/>
      <c r="C11" s="83"/>
      <c r="D11" s="83"/>
      <c r="E11" s="83"/>
      <c r="F11" s="83"/>
      <c r="G11" s="83"/>
      <c r="H11" s="83"/>
      <c r="I11" s="83"/>
      <c r="J11" s="83"/>
      <c r="K11" s="83"/>
      <c r="L11" s="83"/>
      <c r="M11" s="83"/>
    </row>
    <row r="12" spans="1:15" ht="22.5" x14ac:dyDescent="0.3">
      <c r="A12" s="28"/>
      <c r="B12" s="28"/>
      <c r="C12" s="28"/>
      <c r="D12" s="28"/>
      <c r="E12" s="28"/>
      <c r="F12" s="28"/>
      <c r="G12" s="28"/>
      <c r="H12" s="28"/>
      <c r="I12" s="28"/>
      <c r="J12" s="28"/>
      <c r="K12" s="28"/>
      <c r="L12" s="28"/>
      <c r="M12" s="28"/>
    </row>
    <row r="13" spans="1:15" x14ac:dyDescent="0.25">
      <c r="O13" s="29"/>
    </row>
    <row r="15" spans="1:15" ht="18.75" x14ac:dyDescent="0.3">
      <c r="O15" s="30"/>
    </row>
    <row r="22" spans="4:15" x14ac:dyDescent="0.25">
      <c r="J22" s="80"/>
    </row>
    <row r="23" spans="4:15" x14ac:dyDescent="0.25">
      <c r="D23" s="31"/>
      <c r="E23" s="31"/>
      <c r="J23" s="80"/>
    </row>
    <row r="24" spans="4:15" x14ac:dyDescent="0.25">
      <c r="J24" s="80"/>
    </row>
    <row r="25" spans="4:15" x14ac:dyDescent="0.25">
      <c r="J25" s="80"/>
    </row>
    <row r="26" spans="4:15" x14ac:dyDescent="0.25">
      <c r="J26" s="80"/>
    </row>
    <row r="27" spans="4:15" x14ac:dyDescent="0.25">
      <c r="J27" s="80"/>
    </row>
    <row r="28" spans="4:15" x14ac:dyDescent="0.25">
      <c r="J28" s="80"/>
    </row>
    <row r="29" spans="4:15" x14ac:dyDescent="0.25">
      <c r="J29" s="80"/>
      <c r="O29" s="31"/>
    </row>
    <row r="30" spans="4:15" x14ac:dyDescent="0.25">
      <c r="J30" s="80"/>
    </row>
    <row r="31" spans="4:15" x14ac:dyDescent="0.25">
      <c r="J31" s="80"/>
    </row>
    <row r="32" spans="4:15" x14ac:dyDescent="0.25">
      <c r="J32" s="80"/>
      <c r="O32" s="31"/>
    </row>
    <row r="33" spans="10:10" x14ac:dyDescent="0.25">
      <c r="J33" s="80"/>
    </row>
    <row r="34" spans="10:10" x14ac:dyDescent="0.25">
      <c r="J34" s="80"/>
    </row>
    <row r="35" spans="10:10" x14ac:dyDescent="0.25">
      <c r="J35" s="80"/>
    </row>
    <row r="36" spans="10:10" x14ac:dyDescent="0.25">
      <c r="J36" s="80"/>
    </row>
    <row r="37" spans="10:10" x14ac:dyDescent="0.25">
      <c r="J37" s="80"/>
    </row>
    <row r="38" spans="10:10" x14ac:dyDescent="0.25">
      <c r="J38" s="80"/>
    </row>
  </sheetData>
  <mergeCells count="3">
    <mergeCell ref="A2:M2"/>
    <mergeCell ref="A10:M10"/>
    <mergeCell ref="A11:M11"/>
  </mergeCells>
  <pageMargins left="0.7" right="0.7" top="0.75" bottom="0.75" header="0.3" footer="0.3"/>
  <pageSetup scale="5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1"/>
  </cols>
  <sheetData>
    <row r="18" spans="1:10" ht="278.25" customHeight="1" x14ac:dyDescent="1.95">
      <c r="A18" s="84" t="s">
        <v>70</v>
      </c>
      <c r="B18" s="84"/>
      <c r="C18" s="84"/>
      <c r="D18" s="84"/>
      <c r="E18" s="84"/>
      <c r="F18" s="84"/>
      <c r="G18" s="84"/>
      <c r="H18" s="84"/>
      <c r="I18" s="84"/>
      <c r="J18" s="84"/>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sheetPr>
  <dimension ref="A1:L742"/>
  <sheetViews>
    <sheetView view="pageBreakPreview" topLeftCell="A36" zoomScaleNormal="100" zoomScaleSheetLayoutView="100" workbookViewId="0">
      <selection activeCell="G55" sqref="G55"/>
    </sheetView>
  </sheetViews>
  <sheetFormatPr baseColWidth="10" defaultRowHeight="15" x14ac:dyDescent="0.25"/>
  <cols>
    <col min="1" max="1" width="28.7109375" style="5" customWidth="1"/>
    <col min="2" max="2" width="15" style="5" customWidth="1"/>
    <col min="3" max="6" width="12.7109375" style="5" customWidth="1"/>
    <col min="7" max="7" width="12.42578125" style="5" customWidth="1"/>
    <col min="8" max="8" width="16.7109375" style="5" customWidth="1"/>
    <col min="9" max="9" width="12.7109375" style="5" customWidth="1"/>
    <col min="10" max="10" width="21.5703125" style="5" customWidth="1"/>
    <col min="11" max="11" width="0" hidden="1" customWidth="1"/>
    <col min="12" max="12" width="18.28515625" hidden="1" customWidth="1"/>
    <col min="13" max="17" width="0" hidden="1" customWidth="1"/>
  </cols>
  <sheetData>
    <row r="1" spans="1:10" ht="21.75" customHeight="1" thickBot="1" x14ac:dyDescent="0.3">
      <c r="A1" s="16"/>
      <c r="B1" s="130" t="s">
        <v>112</v>
      </c>
      <c r="C1" s="131"/>
      <c r="D1" s="131"/>
      <c r="E1" s="131"/>
      <c r="F1" s="131"/>
      <c r="G1" s="131"/>
      <c r="H1" s="131"/>
      <c r="I1" s="131"/>
      <c r="J1" s="132"/>
    </row>
    <row r="2" spans="1:10" ht="21.75" customHeight="1" thickBot="1" x14ac:dyDescent="0.3">
      <c r="A2" s="17"/>
      <c r="B2" s="133" t="s">
        <v>0</v>
      </c>
      <c r="C2" s="134"/>
      <c r="D2" s="133" t="s">
        <v>1</v>
      </c>
      <c r="E2" s="134"/>
      <c r="F2" s="134"/>
      <c r="G2" s="134"/>
      <c r="H2" s="135"/>
      <c r="I2" s="1" t="s">
        <v>2</v>
      </c>
      <c r="J2" s="2" t="s">
        <v>3</v>
      </c>
    </row>
    <row r="3" spans="1:10" ht="21.75" thickBot="1" x14ac:dyDescent="0.3">
      <c r="A3" s="18"/>
      <c r="B3" s="136" t="s">
        <v>4</v>
      </c>
      <c r="C3" s="137"/>
      <c r="D3" s="136" t="s">
        <v>80</v>
      </c>
      <c r="E3" s="137"/>
      <c r="F3" s="137"/>
      <c r="G3" s="137"/>
      <c r="H3" s="138"/>
      <c r="I3" s="22" t="s">
        <v>78</v>
      </c>
      <c r="J3" s="23">
        <v>0</v>
      </c>
    </row>
    <row r="4" spans="1:10" ht="9.75" customHeight="1" x14ac:dyDescent="0.25">
      <c r="A4" s="123"/>
      <c r="B4" s="124"/>
      <c r="C4" s="124"/>
      <c r="D4" s="125"/>
      <c r="E4" s="125"/>
      <c r="F4" s="125"/>
      <c r="G4" s="125"/>
      <c r="H4" s="125"/>
      <c r="I4" s="124"/>
      <c r="J4" s="126"/>
    </row>
    <row r="5" spans="1:10" ht="3" customHeight="1" x14ac:dyDescent="0.25">
      <c r="A5" s="143"/>
      <c r="B5" s="144"/>
      <c r="C5" s="144"/>
      <c r="D5" s="144"/>
      <c r="E5" s="144"/>
      <c r="F5" s="144"/>
      <c r="G5" s="144"/>
      <c r="H5" s="144"/>
      <c r="I5" s="144"/>
      <c r="J5" s="145"/>
    </row>
    <row r="6" spans="1:10" ht="15.75" x14ac:dyDescent="0.25">
      <c r="A6" s="85" t="s">
        <v>84</v>
      </c>
      <c r="B6" s="86"/>
      <c r="C6" s="86"/>
      <c r="D6" s="86"/>
      <c r="E6" s="86"/>
      <c r="F6" s="86"/>
      <c r="G6" s="86"/>
      <c r="H6" s="86"/>
      <c r="I6" s="86"/>
      <c r="J6" s="87"/>
    </row>
    <row r="7" spans="1:10" ht="15.75" x14ac:dyDescent="0.25">
      <c r="A7" s="97" t="s">
        <v>5</v>
      </c>
      <c r="B7" s="98"/>
      <c r="C7" s="98"/>
      <c r="D7" s="98"/>
      <c r="E7" s="98"/>
      <c r="F7" s="98"/>
      <c r="G7" s="98"/>
      <c r="H7" s="98"/>
      <c r="I7" s="98"/>
      <c r="J7" s="99"/>
    </row>
    <row r="8" spans="1:10" x14ac:dyDescent="0.25">
      <c r="A8" s="3" t="s">
        <v>6</v>
      </c>
      <c r="B8" s="127" t="s">
        <v>48</v>
      </c>
      <c r="C8" s="128"/>
      <c r="D8" s="128"/>
      <c r="E8" s="128"/>
      <c r="F8" s="128"/>
      <c r="G8" s="128"/>
      <c r="H8" s="128"/>
      <c r="I8" s="128"/>
      <c r="J8" s="129"/>
    </row>
    <row r="9" spans="1:10" ht="15" customHeight="1" x14ac:dyDescent="0.25">
      <c r="A9" s="19" t="s">
        <v>35</v>
      </c>
      <c r="B9" s="127" t="s">
        <v>49</v>
      </c>
      <c r="C9" s="128"/>
      <c r="D9" s="128"/>
      <c r="E9" s="128"/>
      <c r="F9" s="128"/>
      <c r="G9" s="128"/>
      <c r="H9" s="128"/>
      <c r="I9" s="128"/>
      <c r="J9" s="129"/>
    </row>
    <row r="10" spans="1:10" x14ac:dyDescent="0.25">
      <c r="A10" s="19" t="s">
        <v>36</v>
      </c>
      <c r="B10" s="127" t="s">
        <v>50</v>
      </c>
      <c r="C10" s="128"/>
      <c r="D10" s="128"/>
      <c r="E10" s="128"/>
      <c r="F10" s="128"/>
      <c r="G10" s="128"/>
      <c r="H10" s="128"/>
      <c r="I10" s="128"/>
      <c r="J10" s="129"/>
    </row>
    <row r="11" spans="1:10" ht="29.25" customHeight="1" x14ac:dyDescent="0.25">
      <c r="A11" s="3" t="s">
        <v>7</v>
      </c>
      <c r="B11" s="95" t="s">
        <v>51</v>
      </c>
      <c r="C11" s="95"/>
      <c r="D11" s="95"/>
      <c r="E11" s="95"/>
      <c r="F11" s="95"/>
      <c r="G11" s="95"/>
      <c r="H11" s="95"/>
      <c r="I11" s="95"/>
      <c r="J11" s="96"/>
    </row>
    <row r="12" spans="1:10" ht="32.25" customHeight="1" x14ac:dyDescent="0.25">
      <c r="A12" s="3" t="s">
        <v>8</v>
      </c>
      <c r="B12" s="95" t="s">
        <v>52</v>
      </c>
      <c r="C12" s="95"/>
      <c r="D12" s="95"/>
      <c r="E12" s="95"/>
      <c r="F12" s="95"/>
      <c r="G12" s="95"/>
      <c r="H12" s="95"/>
      <c r="I12" s="95"/>
      <c r="J12" s="96"/>
    </row>
    <row r="13" spans="1:10" ht="15.75" x14ac:dyDescent="0.25">
      <c r="A13" s="85" t="s">
        <v>9</v>
      </c>
      <c r="B13" s="86"/>
      <c r="C13" s="86"/>
      <c r="D13" s="86"/>
      <c r="E13" s="86"/>
      <c r="F13" s="86"/>
      <c r="G13" s="86"/>
      <c r="H13" s="86"/>
      <c r="I13" s="86"/>
      <c r="J13" s="87"/>
    </row>
    <row r="14" spans="1:10" x14ac:dyDescent="0.25">
      <c r="A14" s="3" t="s">
        <v>10</v>
      </c>
      <c r="B14" s="20">
        <v>2</v>
      </c>
      <c r="C14" s="141" t="str">
        <f>IFERROR(VLOOKUP(B14,'[1]Validacion datos'!A2:B5,2,FALSE),"")</f>
        <v>DESARROLLO SOCIAL</v>
      </c>
      <c r="D14" s="141"/>
      <c r="E14" s="141"/>
      <c r="F14" s="141"/>
      <c r="G14" s="141"/>
      <c r="H14" s="141"/>
      <c r="I14" s="141"/>
      <c r="J14" s="142"/>
    </row>
    <row r="15" spans="1:10" x14ac:dyDescent="0.25">
      <c r="A15" s="3" t="s">
        <v>11</v>
      </c>
      <c r="B15" s="6">
        <v>2.5</v>
      </c>
      <c r="C15" s="141" t="str">
        <f>IFERROR(VLOOKUP(B15,'[1]Validacion datos'!A8:B26,2,FALSE),"")</f>
        <v>Vivienda digna en entornos saludables</v>
      </c>
      <c r="D15" s="141"/>
      <c r="E15" s="141"/>
      <c r="F15" s="141"/>
      <c r="G15" s="141"/>
      <c r="H15" s="141"/>
      <c r="I15" s="141"/>
      <c r="J15" s="142"/>
    </row>
    <row r="16" spans="1:10" x14ac:dyDescent="0.25">
      <c r="A16" s="3" t="s">
        <v>12</v>
      </c>
      <c r="B16" s="7" t="s">
        <v>53</v>
      </c>
      <c r="C16" s="146" t="str">
        <f>IFERROR(VLOOKUP(B16,'[1]Validacion datos'!D8:E64,2,FALSE),"")</f>
        <v>Garantizar el acceso universal a servicios de agua potable y saneamiento, provistos con calidad y eficiencia</v>
      </c>
      <c r="D16" s="146"/>
      <c r="E16" s="146"/>
      <c r="F16" s="146"/>
      <c r="G16" s="146"/>
      <c r="H16" s="146"/>
      <c r="I16" s="146"/>
      <c r="J16" s="147"/>
    </row>
    <row r="17" spans="1:12" ht="15.75" x14ac:dyDescent="0.25">
      <c r="A17" s="85" t="s">
        <v>13</v>
      </c>
      <c r="B17" s="86"/>
      <c r="C17" s="86"/>
      <c r="D17" s="86"/>
      <c r="E17" s="86"/>
      <c r="F17" s="86"/>
      <c r="G17" s="86"/>
      <c r="H17" s="86"/>
      <c r="I17" s="86"/>
      <c r="J17" s="87"/>
    </row>
    <row r="18" spans="1:12" x14ac:dyDescent="0.25">
      <c r="A18" s="3" t="s">
        <v>14</v>
      </c>
      <c r="B18" s="95" t="s">
        <v>54</v>
      </c>
      <c r="C18" s="95"/>
      <c r="D18" s="95"/>
      <c r="E18" s="95"/>
      <c r="F18" s="95"/>
      <c r="G18" s="95"/>
      <c r="H18" s="95"/>
      <c r="I18" s="95"/>
      <c r="J18" s="96"/>
    </row>
    <row r="19" spans="1:12" ht="141" customHeight="1" x14ac:dyDescent="0.25">
      <c r="A19" s="8" t="s">
        <v>15</v>
      </c>
      <c r="B19" s="95" t="s">
        <v>96</v>
      </c>
      <c r="C19" s="95"/>
      <c r="D19" s="95"/>
      <c r="E19" s="95"/>
      <c r="F19" s="95"/>
      <c r="G19" s="95"/>
      <c r="H19" s="95"/>
      <c r="I19" s="95"/>
      <c r="J19" s="96"/>
    </row>
    <row r="20" spans="1:12" ht="14.25" customHeight="1" x14ac:dyDescent="0.25">
      <c r="A20" s="8" t="s">
        <v>16</v>
      </c>
      <c r="B20" s="104" t="s">
        <v>94</v>
      </c>
      <c r="C20" s="104"/>
      <c r="D20" s="104"/>
      <c r="E20" s="104"/>
      <c r="F20" s="104"/>
      <c r="G20" s="104"/>
      <c r="H20" s="104"/>
      <c r="I20" s="104"/>
      <c r="J20" s="105"/>
    </row>
    <row r="21" spans="1:12" x14ac:dyDescent="0.25">
      <c r="A21" s="8" t="s">
        <v>37</v>
      </c>
      <c r="B21" s="95" t="s">
        <v>67</v>
      </c>
      <c r="C21" s="95"/>
      <c r="D21" s="95"/>
      <c r="E21" s="95"/>
      <c r="F21" s="95"/>
      <c r="G21" s="95"/>
      <c r="H21" s="95"/>
      <c r="I21" s="95"/>
      <c r="J21" s="96"/>
    </row>
    <row r="22" spans="1:12" ht="15.75" x14ac:dyDescent="0.25">
      <c r="A22" s="85" t="s">
        <v>17</v>
      </c>
      <c r="B22" s="86"/>
      <c r="C22" s="86"/>
      <c r="D22" s="86"/>
      <c r="E22" s="86"/>
      <c r="F22" s="86"/>
      <c r="G22" s="86"/>
      <c r="H22" s="86"/>
      <c r="I22" s="86"/>
      <c r="J22" s="87"/>
      <c r="L22" s="69">
        <v>248248474.05000001</v>
      </c>
    </row>
    <row r="23" spans="1:12" ht="15.75" x14ac:dyDescent="0.25">
      <c r="A23" s="97" t="s">
        <v>18</v>
      </c>
      <c r="B23" s="98"/>
      <c r="C23" s="98"/>
      <c r="D23" s="98"/>
      <c r="E23" s="98"/>
      <c r="F23" s="98"/>
      <c r="G23" s="98"/>
      <c r="H23" s="98"/>
      <c r="I23" s="98"/>
      <c r="J23" s="99"/>
      <c r="L23" s="44">
        <f>+L22-L28</f>
        <v>8612108.1800000072</v>
      </c>
    </row>
    <row r="24" spans="1:12" ht="15" customHeight="1" x14ac:dyDescent="0.25">
      <c r="A24" s="148" t="s">
        <v>19</v>
      </c>
      <c r="B24" s="103"/>
      <c r="C24" s="100" t="s">
        <v>20</v>
      </c>
      <c r="D24" s="102"/>
      <c r="E24" s="102"/>
      <c r="F24" s="102" t="s">
        <v>21</v>
      </c>
      <c r="G24" s="102"/>
      <c r="H24" s="103"/>
      <c r="I24" s="100" t="s">
        <v>22</v>
      </c>
      <c r="J24" s="101"/>
    </row>
    <row r="25" spans="1:12" x14ac:dyDescent="0.25">
      <c r="A25" s="110">
        <v>3517737184</v>
      </c>
      <c r="B25" s="111"/>
      <c r="C25" s="117">
        <f>+D29</f>
        <v>6122995722.71</v>
      </c>
      <c r="D25" s="118"/>
      <c r="E25" s="119"/>
      <c r="F25" s="120">
        <f>239636365.87+H29</f>
        <v>727708487.01999998</v>
      </c>
      <c r="G25" s="121"/>
      <c r="H25" s="122"/>
      <c r="I25" s="112">
        <f>IF(F25&gt;0,F25/C25,0)</f>
        <v>0.11884843955074996</v>
      </c>
      <c r="J25" s="113"/>
    </row>
    <row r="26" spans="1:12" ht="15.75" x14ac:dyDescent="0.25">
      <c r="A26" s="97" t="s">
        <v>23</v>
      </c>
      <c r="B26" s="98"/>
      <c r="C26" s="98"/>
      <c r="D26" s="98"/>
      <c r="E26" s="98"/>
      <c r="F26" s="98"/>
      <c r="G26" s="98"/>
      <c r="H26" s="98"/>
      <c r="I26" s="98"/>
      <c r="J26" s="99"/>
      <c r="L26" s="33">
        <v>754524011.40999997</v>
      </c>
    </row>
    <row r="27" spans="1:12" ht="15" customHeight="1" x14ac:dyDescent="0.25">
      <c r="A27" s="4"/>
      <c r="B27"/>
      <c r="C27" s="114" t="s">
        <v>47</v>
      </c>
      <c r="D27" s="115"/>
      <c r="E27" s="114" t="s">
        <v>106</v>
      </c>
      <c r="F27" s="115"/>
      <c r="G27" s="114" t="s">
        <v>107</v>
      </c>
      <c r="H27" s="115"/>
      <c r="I27" s="114" t="s">
        <v>24</v>
      </c>
      <c r="J27" s="116"/>
    </row>
    <row r="28" spans="1:12" ht="38.25" x14ac:dyDescent="0.25">
      <c r="A28" s="9" t="s">
        <v>25</v>
      </c>
      <c r="B28" s="10" t="s">
        <v>26</v>
      </c>
      <c r="C28" s="10" t="s">
        <v>38</v>
      </c>
      <c r="D28" s="10" t="s">
        <v>39</v>
      </c>
      <c r="E28" s="10" t="s">
        <v>41</v>
      </c>
      <c r="F28" s="10" t="s">
        <v>42</v>
      </c>
      <c r="G28" s="10" t="s">
        <v>43</v>
      </c>
      <c r="H28" s="10" t="s">
        <v>44</v>
      </c>
      <c r="I28" s="10" t="s">
        <v>45</v>
      </c>
      <c r="J28" s="73" t="s">
        <v>46</v>
      </c>
      <c r="L28" s="33">
        <v>239636365.87</v>
      </c>
    </row>
    <row r="29" spans="1:12" ht="48" x14ac:dyDescent="0.25">
      <c r="A29" s="24" t="s">
        <v>83</v>
      </c>
      <c r="B29" s="25" t="s">
        <v>82</v>
      </c>
      <c r="C29" s="37">
        <v>580262400</v>
      </c>
      <c r="D29" s="12">
        <v>6122995722.71</v>
      </c>
      <c r="E29" s="12">
        <f>+Tabla1[[#This Row],[Física
(A)]]/4</f>
        <v>145065600</v>
      </c>
      <c r="F29" s="12">
        <v>879434296</v>
      </c>
      <c r="G29" s="64">
        <v>149973143.31137899</v>
      </c>
      <c r="H29" s="12">
        <f>+'[2]por producto imputacion'!$N$10</f>
        <v>488072121.14999998</v>
      </c>
      <c r="I29" s="43">
        <f>IF(G29&gt;0,G29/E29,0)</f>
        <v>1.0338298212076398</v>
      </c>
      <c r="J29" s="77">
        <f>IF(H29&gt;0,H29/F29,0)</f>
        <v>0.55498417945483447</v>
      </c>
      <c r="L29" s="44">
        <f>+L28+Tabla1[[#This Row],[Financiera 
 (F)]]</f>
        <v>727708487.01999998</v>
      </c>
    </row>
    <row r="30" spans="1:12" ht="24" customHeight="1" x14ac:dyDescent="0.25">
      <c r="A30" s="41"/>
      <c r="B30" s="26" t="s">
        <v>81</v>
      </c>
      <c r="C30" s="42"/>
      <c r="D30" s="40">
        <f t="shared" ref="D30" si="0">+C26</f>
        <v>0</v>
      </c>
      <c r="E30" s="42">
        <v>80000000</v>
      </c>
      <c r="F30" s="40">
        <f>+Tabla1[[#This Row],[Financiera
(B)]]/4</f>
        <v>0</v>
      </c>
      <c r="G30" s="42">
        <v>98176902.119534001</v>
      </c>
      <c r="H30" s="40"/>
      <c r="I30" s="43">
        <f>IF(G30&gt;0,G30/E30,0)</f>
        <v>1.2272112764941749</v>
      </c>
      <c r="J30" s="79">
        <f>IF(H30&gt;0,H30/F30,0)</f>
        <v>0</v>
      </c>
      <c r="L30" s="33">
        <f>+L29-H29</f>
        <v>239636365.87</v>
      </c>
    </row>
    <row r="31" spans="1:12" ht="37.5" customHeight="1" x14ac:dyDescent="0.25">
      <c r="A31" s="41"/>
      <c r="B31" s="26" t="s">
        <v>79</v>
      </c>
      <c r="C31" s="42"/>
      <c r="D31" s="40">
        <v>0</v>
      </c>
      <c r="E31" s="40">
        <v>1250000</v>
      </c>
      <c r="F31" s="40">
        <f>+Tabla1[[#This Row],[Financiera
(B)]]/4</f>
        <v>0</v>
      </c>
      <c r="G31" s="40">
        <v>1258702.2603905988</v>
      </c>
      <c r="H31" s="40"/>
      <c r="I31" s="43">
        <f t="shared" ref="I31:J31" si="1">IF(G31&gt;0,G31/E31,0)</f>
        <v>1.0069618083124789</v>
      </c>
      <c r="J31" s="79">
        <f t="shared" si="1"/>
        <v>0</v>
      </c>
    </row>
    <row r="32" spans="1:12" ht="15.75" x14ac:dyDescent="0.25">
      <c r="A32" s="85" t="s">
        <v>27</v>
      </c>
      <c r="B32" s="86"/>
      <c r="C32" s="86"/>
      <c r="D32" s="86"/>
      <c r="E32" s="86"/>
      <c r="F32" s="86"/>
      <c r="G32" s="86"/>
      <c r="H32" s="86"/>
      <c r="I32" s="86"/>
      <c r="J32" s="87"/>
      <c r="L32" s="36">
        <f>+H29-488072121.15</f>
        <v>0</v>
      </c>
    </row>
    <row r="33" spans="1:10" ht="15.75" x14ac:dyDescent="0.25">
      <c r="A33" s="97" t="s">
        <v>28</v>
      </c>
      <c r="B33" s="98"/>
      <c r="C33" s="98"/>
      <c r="D33" s="98"/>
      <c r="E33" s="98"/>
      <c r="F33" s="98"/>
      <c r="G33" s="98"/>
      <c r="H33" s="98"/>
      <c r="I33" s="98"/>
      <c r="J33" s="99"/>
    </row>
    <row r="34" spans="1:10" ht="26.25" customHeight="1" x14ac:dyDescent="0.25">
      <c r="A34" s="15" t="s">
        <v>29</v>
      </c>
      <c r="B34" s="104" t="s">
        <v>88</v>
      </c>
      <c r="C34" s="104"/>
      <c r="D34" s="104"/>
      <c r="E34" s="104"/>
      <c r="F34" s="104"/>
      <c r="G34" s="104"/>
      <c r="H34" s="104"/>
      <c r="I34" s="104"/>
      <c r="J34" s="105"/>
    </row>
    <row r="35" spans="1:10" ht="27.75" customHeight="1" x14ac:dyDescent="0.25">
      <c r="A35" s="15" t="s">
        <v>30</v>
      </c>
      <c r="B35" s="95" t="s">
        <v>58</v>
      </c>
      <c r="C35" s="95"/>
      <c r="D35" s="95"/>
      <c r="E35" s="95"/>
      <c r="F35" s="95"/>
      <c r="G35" s="95"/>
      <c r="H35" s="95"/>
      <c r="I35" s="95"/>
      <c r="J35" s="96"/>
    </row>
    <row r="36" spans="1:10" ht="67.5" customHeight="1" x14ac:dyDescent="0.25">
      <c r="A36" s="15" t="s">
        <v>31</v>
      </c>
      <c r="B36" s="106" t="s">
        <v>120</v>
      </c>
      <c r="C36" s="106"/>
      <c r="D36" s="106"/>
      <c r="E36" s="106"/>
      <c r="F36" s="106"/>
      <c r="G36" s="106"/>
      <c r="H36" s="106"/>
      <c r="I36" s="106"/>
      <c r="J36" s="107"/>
    </row>
    <row r="37" spans="1:10" ht="87.75" customHeight="1" x14ac:dyDescent="0.25">
      <c r="A37" s="15" t="s">
        <v>32</v>
      </c>
      <c r="B37" s="108" t="s">
        <v>121</v>
      </c>
      <c r="C37" s="108"/>
      <c r="D37" s="108"/>
      <c r="E37" s="108"/>
      <c r="F37" s="108"/>
      <c r="G37" s="108"/>
      <c r="H37" s="108"/>
      <c r="I37" s="108"/>
      <c r="J37" s="109"/>
    </row>
    <row r="38" spans="1:10" ht="15.75" x14ac:dyDescent="0.25">
      <c r="A38" s="85" t="s">
        <v>33</v>
      </c>
      <c r="B38" s="86"/>
      <c r="C38" s="86"/>
      <c r="D38" s="86"/>
      <c r="E38" s="86"/>
      <c r="F38" s="86"/>
      <c r="G38" s="86"/>
      <c r="H38" s="86"/>
      <c r="I38" s="86"/>
      <c r="J38" s="87"/>
    </row>
    <row r="39" spans="1:10" ht="15.75" x14ac:dyDescent="0.25">
      <c r="A39" s="88" t="s">
        <v>34</v>
      </c>
      <c r="B39" s="89"/>
      <c r="C39" s="89"/>
      <c r="D39" s="89"/>
      <c r="E39" s="89"/>
      <c r="F39" s="89"/>
      <c r="G39" s="89"/>
      <c r="H39" s="89"/>
      <c r="I39" s="89"/>
      <c r="J39" s="90"/>
    </row>
    <row r="40" spans="1:10" ht="21" customHeight="1" x14ac:dyDescent="0.25">
      <c r="A40" s="91"/>
      <c r="B40" s="92"/>
      <c r="C40" s="92"/>
      <c r="D40" s="92"/>
      <c r="E40" s="92"/>
      <c r="F40" s="92"/>
      <c r="G40" s="92"/>
      <c r="H40" s="92"/>
      <c r="I40" s="92"/>
      <c r="J40" s="93"/>
    </row>
    <row r="41" spans="1:10" ht="6" customHeight="1" x14ac:dyDescent="0.25">
      <c r="A41" s="21"/>
      <c r="B41" s="21"/>
      <c r="C41" s="21"/>
      <c r="D41" s="21"/>
      <c r="E41" s="21"/>
      <c r="F41" s="21"/>
      <c r="G41" s="21"/>
      <c r="H41" s="21"/>
      <c r="I41" s="21"/>
      <c r="J41" s="21"/>
    </row>
    <row r="42" spans="1:10" ht="14.25" customHeight="1" x14ac:dyDescent="0.25">
      <c r="A42" s="94" t="s">
        <v>40</v>
      </c>
      <c r="B42" s="94"/>
      <c r="C42" s="94"/>
      <c r="D42" s="94"/>
      <c r="E42" s="94"/>
      <c r="F42" s="94"/>
      <c r="G42" s="94"/>
      <c r="H42" s="94"/>
      <c r="I42" s="94"/>
      <c r="J42" s="94"/>
    </row>
    <row r="43" spans="1:10" x14ac:dyDescent="0.25">
      <c r="A43" s="45" t="s">
        <v>89</v>
      </c>
      <c r="B43" s="46">
        <f>+A25</f>
        <v>3517737184</v>
      </c>
    </row>
    <row r="44" spans="1:10" x14ac:dyDescent="0.25">
      <c r="A44" s="45" t="s">
        <v>90</v>
      </c>
      <c r="B44" s="46">
        <f>+C25</f>
        <v>6122995722.71</v>
      </c>
      <c r="G44" s="139"/>
      <c r="H44" s="139"/>
      <c r="I44" s="139"/>
      <c r="J44" s="139"/>
    </row>
    <row r="45" spans="1:10" x14ac:dyDescent="0.25">
      <c r="A45" s="45" t="s">
        <v>91</v>
      </c>
      <c r="B45" s="46">
        <f>+F25</f>
        <v>727708487.01999998</v>
      </c>
      <c r="G45" s="140"/>
      <c r="H45" s="140"/>
      <c r="I45" s="140"/>
      <c r="J45" s="140"/>
    </row>
    <row r="46" spans="1:10" ht="12" hidden="1" customHeight="1" x14ac:dyDescent="0.25">
      <c r="A46" s="54"/>
      <c r="B46" s="54"/>
      <c r="C46" s="54"/>
      <c r="D46" s="54"/>
      <c r="G46" s="140"/>
      <c r="H46" s="140"/>
      <c r="I46" s="140"/>
      <c r="J46" s="140"/>
    </row>
    <row r="47" spans="1:10" ht="15" customHeight="1" x14ac:dyDescent="0.25">
      <c r="A47" s="51"/>
      <c r="B47" s="51"/>
      <c r="C47" s="51"/>
      <c r="D47" s="51"/>
      <c r="G47" s="50"/>
      <c r="H47" s="50"/>
      <c r="I47" s="50"/>
      <c r="J47" s="50"/>
    </row>
    <row r="48" spans="1:10" x14ac:dyDescent="0.25">
      <c r="A48" s="50" t="s">
        <v>98</v>
      </c>
      <c r="B48" s="51"/>
      <c r="C48" s="140" t="s">
        <v>99</v>
      </c>
      <c r="D48" s="140"/>
      <c r="E48" s="140"/>
      <c r="H48" s="140" t="s">
        <v>100</v>
      </c>
      <c r="I48" s="140"/>
      <c r="J48" s="140"/>
    </row>
    <row r="50" spans="1:10" ht="15.75" thickBot="1" x14ac:dyDescent="0.3">
      <c r="A50" s="49"/>
      <c r="B50" s="52"/>
      <c r="C50" s="149"/>
      <c r="D50" s="149"/>
      <c r="E50" s="149"/>
      <c r="H50" s="149"/>
      <c r="I50" s="149"/>
      <c r="J50" s="149"/>
    </row>
    <row r="51" spans="1:10" x14ac:dyDescent="0.25">
      <c r="A51" s="52" t="s">
        <v>97</v>
      </c>
      <c r="C51" s="139" t="s">
        <v>101</v>
      </c>
      <c r="D51" s="139"/>
      <c r="E51" s="139"/>
      <c r="H51" s="139" t="s">
        <v>104</v>
      </c>
      <c r="I51" s="139"/>
      <c r="J51" s="139"/>
    </row>
    <row r="52" spans="1:10" x14ac:dyDescent="0.25">
      <c r="A52" s="52" t="s">
        <v>102</v>
      </c>
      <c r="C52" s="139" t="s">
        <v>103</v>
      </c>
      <c r="D52" s="139"/>
      <c r="E52" s="139"/>
      <c r="H52" s="139" t="s">
        <v>93</v>
      </c>
      <c r="I52" s="139"/>
      <c r="J52" s="139"/>
    </row>
    <row r="572" spans="5:5" x14ac:dyDescent="0.25">
      <c r="E572" s="5">
        <f>+E560+E541+E502+E440+E403</f>
        <v>0</v>
      </c>
    </row>
    <row r="742" spans="7:7" x14ac:dyDescent="0.25">
      <c r="G742" s="5">
        <f>+G713+G695+G675+G672+G666+G646+G638+G635+G632+G629+G623+G611+G605+G598+G595+G574</f>
        <v>0</v>
      </c>
    </row>
  </sheetData>
  <mergeCells count="59">
    <mergeCell ref="C52:E52"/>
    <mergeCell ref="H48:J48"/>
    <mergeCell ref="H51:J51"/>
    <mergeCell ref="H52:J52"/>
    <mergeCell ref="C48:E48"/>
    <mergeCell ref="C50:E50"/>
    <mergeCell ref="C51:E51"/>
    <mergeCell ref="H50:J50"/>
    <mergeCell ref="G44:J44"/>
    <mergeCell ref="G45:J45"/>
    <mergeCell ref="G46:J46"/>
    <mergeCell ref="C15:J15"/>
    <mergeCell ref="A5:J5"/>
    <mergeCell ref="A6:J6"/>
    <mergeCell ref="A7:J7"/>
    <mergeCell ref="C14:J14"/>
    <mergeCell ref="C16:J16"/>
    <mergeCell ref="A17:J17"/>
    <mergeCell ref="B18:J18"/>
    <mergeCell ref="B19:J19"/>
    <mergeCell ref="B20:J20"/>
    <mergeCell ref="A22:J22"/>
    <mergeCell ref="A23:J23"/>
    <mergeCell ref="A24:B24"/>
    <mergeCell ref="B1:J1"/>
    <mergeCell ref="B2:C2"/>
    <mergeCell ref="D2:H2"/>
    <mergeCell ref="B3:C3"/>
    <mergeCell ref="D3:H3"/>
    <mergeCell ref="A4:J4"/>
    <mergeCell ref="B8:J8"/>
    <mergeCell ref="B11:J11"/>
    <mergeCell ref="B12:J12"/>
    <mergeCell ref="A13:J13"/>
    <mergeCell ref="B9:J9"/>
    <mergeCell ref="B10:J10"/>
    <mergeCell ref="A26:J26"/>
    <mergeCell ref="C27:D27"/>
    <mergeCell ref="G27:H27"/>
    <mergeCell ref="I27:J27"/>
    <mergeCell ref="C25:E25"/>
    <mergeCell ref="F25:H25"/>
    <mergeCell ref="E27:F27"/>
    <mergeCell ref="A38:J38"/>
    <mergeCell ref="A39:J39"/>
    <mergeCell ref="A40:J40"/>
    <mergeCell ref="A42:J42"/>
    <mergeCell ref="B21:J21"/>
    <mergeCell ref="A32:J32"/>
    <mergeCell ref="A33:J33"/>
    <mergeCell ref="I24:J24"/>
    <mergeCell ref="C24:E24"/>
    <mergeCell ref="F24:H24"/>
    <mergeCell ref="B34:J34"/>
    <mergeCell ref="B35:J35"/>
    <mergeCell ref="B36:J36"/>
    <mergeCell ref="B37:J37"/>
    <mergeCell ref="A25:B25"/>
    <mergeCell ref="I25:J25"/>
  </mergeCells>
  <phoneticPr fontId="23" type="noConversion"/>
  <dataValidations xWindow="600" yWindow="769"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B43:B44 F28 D28 D29:F31" xr:uid="{247AEBBA-5BB4-404D-982B-514E41C68A75}"/>
    <dataValidation allowBlank="1" showInputMessage="1" showErrorMessage="1" prompt="Meta anual del indicador" sqref="E28 C28:C31"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7B348B4E-166A-4B3B-A4F8-39B34D20E902}"/>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64E24E06-9F86-4AD0-9689-20886DD2F038}"/>
    <dataValidation allowBlank="1" showInputMessage="1" showErrorMessage="1" prompt="1. Describir lo plasmado en el presupuesto_x000a_2. Describir lo alcanzado en términos financieros y de producción " sqref="B36:J36" xr:uid="{7396D714-32DD-4A30-88B8-8940881D054D}"/>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573B413E-660D-49D1-ABB3-34C92F418B8A}"/>
    <dataValidation allowBlank="1" showInputMessage="1" prompt="Nombre del capítulo" sqref="B8:J10" xr:uid="{7B510400-5492-4460-9A17-6F9C9401B683}"/>
    <dataValidation allowBlank="1" sqref="A8" xr:uid="{4E4D531B-D39C-42CD-8509-9C2E6575184D}"/>
  </dataValidations>
  <pageMargins left="0.44" right="0.23622047244094491" top="0.74803149606299213" bottom="0.74803149606299213" header="0.31496062992125984" footer="0.31496062992125984"/>
  <pageSetup scale="60" fitToHeight="0" orientation="portrait"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AC18" sqref="AC18"/>
    </sheetView>
  </sheetViews>
  <sheetFormatPr baseColWidth="10" defaultRowHeight="15" x14ac:dyDescent="0.25"/>
  <cols>
    <col min="1" max="16384" width="11.42578125" style="31"/>
  </cols>
  <sheetData>
    <row r="18" spans="1:10" ht="278.25" customHeight="1" x14ac:dyDescent="1.95">
      <c r="A18" s="84" t="s">
        <v>71</v>
      </c>
      <c r="B18" s="84"/>
      <c r="C18" s="84"/>
      <c r="D18" s="84"/>
      <c r="E18" s="84"/>
      <c r="F18" s="84"/>
      <c r="G18" s="84"/>
      <c r="H18" s="84"/>
      <c r="I18" s="84"/>
      <c r="J18" s="84"/>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N743"/>
  <sheetViews>
    <sheetView view="pageBreakPreview" topLeftCell="A30" zoomScaleNormal="100" zoomScaleSheetLayoutView="100" workbookViewId="0">
      <selection activeCell="P16" sqref="P16"/>
    </sheetView>
  </sheetViews>
  <sheetFormatPr baseColWidth="10" defaultRowHeight="15" x14ac:dyDescent="0.25"/>
  <cols>
    <col min="1" max="1" width="36" style="5" customWidth="1"/>
    <col min="2" max="3" width="15" style="5" customWidth="1"/>
    <col min="4" max="4" width="16.7109375" style="5" customWidth="1"/>
    <col min="5" max="5" width="12.7109375" style="5" customWidth="1"/>
    <col min="6" max="6" width="13.85546875" style="5" bestFit="1" customWidth="1"/>
    <col min="7" max="7" width="14.28515625" style="5" customWidth="1"/>
    <col min="8" max="9" width="12.7109375" style="5" customWidth="1"/>
    <col min="10" max="10" width="25.85546875" style="5" customWidth="1"/>
    <col min="11" max="11" width="27.5703125" hidden="1" customWidth="1"/>
    <col min="12" max="12" width="14.140625" hidden="1" customWidth="1"/>
    <col min="13" max="13" width="19.140625" hidden="1" customWidth="1"/>
    <col min="14" max="14" width="0" hidden="1" customWidth="1"/>
  </cols>
  <sheetData>
    <row r="1" spans="1:10" ht="21.75" customHeight="1" thickBot="1" x14ac:dyDescent="0.3">
      <c r="A1" s="16"/>
      <c r="B1" s="130" t="s">
        <v>112</v>
      </c>
      <c r="C1" s="131"/>
      <c r="D1" s="131"/>
      <c r="E1" s="131"/>
      <c r="F1" s="131"/>
      <c r="G1" s="131"/>
      <c r="H1" s="131"/>
      <c r="I1" s="131"/>
      <c r="J1" s="132"/>
    </row>
    <row r="2" spans="1:10" ht="21.75" thickBot="1" x14ac:dyDescent="0.3">
      <c r="A2" s="17"/>
      <c r="B2" s="133" t="s">
        <v>0</v>
      </c>
      <c r="C2" s="134"/>
      <c r="D2" s="133" t="s">
        <v>1</v>
      </c>
      <c r="E2" s="134"/>
      <c r="F2" s="134"/>
      <c r="G2" s="134"/>
      <c r="H2" s="135"/>
      <c r="I2" s="1" t="s">
        <v>2</v>
      </c>
      <c r="J2" s="2" t="s">
        <v>3</v>
      </c>
    </row>
    <row r="3" spans="1:10" ht="21.75" thickBot="1" x14ac:dyDescent="0.3">
      <c r="A3" s="18"/>
      <c r="B3" s="136" t="s">
        <v>4</v>
      </c>
      <c r="C3" s="137"/>
      <c r="D3" s="136" t="str">
        <f>+'Programa 11'!D3</f>
        <v>Lineamientos para la Ejecución Presupuestaria 2019 de Empresas Publicas no Financieras</v>
      </c>
      <c r="E3" s="137"/>
      <c r="F3" s="137"/>
      <c r="G3" s="137"/>
      <c r="H3" s="138"/>
      <c r="I3" s="22"/>
      <c r="J3" s="23"/>
    </row>
    <row r="4" spans="1:10" ht="7.5" customHeight="1" x14ac:dyDescent="0.25">
      <c r="A4" s="123"/>
      <c r="B4" s="124"/>
      <c r="C4" s="124"/>
      <c r="D4" s="125"/>
      <c r="E4" s="125"/>
      <c r="F4" s="125"/>
      <c r="G4" s="125"/>
      <c r="H4" s="125"/>
      <c r="I4" s="124"/>
      <c r="J4" s="163"/>
    </row>
    <row r="5" spans="1:10" ht="3" customHeight="1" x14ac:dyDescent="0.25">
      <c r="A5" s="143"/>
      <c r="B5" s="144"/>
      <c r="C5" s="144"/>
      <c r="D5" s="144"/>
      <c r="E5" s="144"/>
      <c r="F5" s="144"/>
      <c r="G5" s="144"/>
      <c r="H5" s="144"/>
      <c r="I5" s="144"/>
      <c r="J5" s="164"/>
    </row>
    <row r="6" spans="1:10" ht="15.75" x14ac:dyDescent="0.25">
      <c r="A6" s="85" t="s">
        <v>84</v>
      </c>
      <c r="B6" s="86"/>
      <c r="C6" s="86"/>
      <c r="D6" s="86"/>
      <c r="E6" s="86"/>
      <c r="F6" s="86"/>
      <c r="G6" s="86"/>
      <c r="H6" s="86"/>
      <c r="I6" s="86"/>
      <c r="J6" s="155"/>
    </row>
    <row r="7" spans="1:10" ht="15.75" x14ac:dyDescent="0.25">
      <c r="A7" s="97" t="s">
        <v>5</v>
      </c>
      <c r="B7" s="98"/>
      <c r="C7" s="98"/>
      <c r="D7" s="98"/>
      <c r="E7" s="98"/>
      <c r="F7" s="98"/>
      <c r="G7" s="98"/>
      <c r="H7" s="98"/>
      <c r="I7" s="98"/>
      <c r="J7" s="165"/>
    </row>
    <row r="8" spans="1:10" x14ac:dyDescent="0.25">
      <c r="A8" s="3" t="s">
        <v>6</v>
      </c>
      <c r="B8" s="127" t="s">
        <v>48</v>
      </c>
      <c r="C8" s="128"/>
      <c r="D8" s="128"/>
      <c r="E8" s="128"/>
      <c r="F8" s="128"/>
      <c r="G8" s="128"/>
      <c r="H8" s="128"/>
      <c r="I8" s="128"/>
      <c r="J8" s="162"/>
    </row>
    <row r="9" spans="1:10" ht="15" customHeight="1" x14ac:dyDescent="0.25">
      <c r="A9" s="19" t="s">
        <v>35</v>
      </c>
      <c r="B9" s="127" t="s">
        <v>49</v>
      </c>
      <c r="C9" s="128"/>
      <c r="D9" s="128"/>
      <c r="E9" s="128"/>
      <c r="F9" s="128"/>
      <c r="G9" s="128"/>
      <c r="H9" s="128"/>
      <c r="I9" s="128"/>
      <c r="J9" s="162"/>
    </row>
    <row r="10" spans="1:10" x14ac:dyDescent="0.25">
      <c r="A10" s="19" t="s">
        <v>36</v>
      </c>
      <c r="B10" s="127" t="s">
        <v>50</v>
      </c>
      <c r="C10" s="128"/>
      <c r="D10" s="128"/>
      <c r="E10" s="128"/>
      <c r="F10" s="128"/>
      <c r="G10" s="128"/>
      <c r="H10" s="128"/>
      <c r="I10" s="128"/>
      <c r="J10" s="162"/>
    </row>
    <row r="11" spans="1:10" ht="30.75" customHeight="1" x14ac:dyDescent="0.25">
      <c r="A11" s="3" t="s">
        <v>7</v>
      </c>
      <c r="B11" s="95" t="s">
        <v>51</v>
      </c>
      <c r="C11" s="95"/>
      <c r="D11" s="95"/>
      <c r="E11" s="95"/>
      <c r="F11" s="95"/>
      <c r="G11" s="95"/>
      <c r="H11" s="95"/>
      <c r="I11" s="95"/>
      <c r="J11" s="158"/>
    </row>
    <row r="12" spans="1:10" ht="32.25" customHeight="1" x14ac:dyDescent="0.25">
      <c r="A12" s="3" t="s">
        <v>8</v>
      </c>
      <c r="B12" s="95" t="s">
        <v>52</v>
      </c>
      <c r="C12" s="95"/>
      <c r="D12" s="95"/>
      <c r="E12" s="95"/>
      <c r="F12" s="95"/>
      <c r="G12" s="95"/>
      <c r="H12" s="95"/>
      <c r="I12" s="95"/>
      <c r="J12" s="158"/>
    </row>
    <row r="13" spans="1:10" ht="15.75" x14ac:dyDescent="0.25">
      <c r="A13" s="85" t="s">
        <v>9</v>
      </c>
      <c r="B13" s="86"/>
      <c r="C13" s="86"/>
      <c r="D13" s="86"/>
      <c r="E13" s="86"/>
      <c r="F13" s="86"/>
      <c r="G13" s="86"/>
      <c r="H13" s="86"/>
      <c r="I13" s="86"/>
      <c r="J13" s="155"/>
    </row>
    <row r="14" spans="1:10" x14ac:dyDescent="0.25">
      <c r="A14" s="3" t="s">
        <v>10</v>
      </c>
      <c r="B14" s="20">
        <v>2</v>
      </c>
      <c r="C14" s="141" t="str">
        <f>IFERROR(VLOOKUP(B14,'[1]Validacion datos'!A2:B5,2,FALSE),"")</f>
        <v>DESARROLLO SOCIAL</v>
      </c>
      <c r="D14" s="141"/>
      <c r="E14" s="141"/>
      <c r="F14" s="141"/>
      <c r="G14" s="141"/>
      <c r="H14" s="141"/>
      <c r="I14" s="141"/>
      <c r="J14" s="141"/>
    </row>
    <row r="15" spans="1:10" x14ac:dyDescent="0.25">
      <c r="A15" s="3" t="s">
        <v>11</v>
      </c>
      <c r="B15" s="6">
        <v>2.5</v>
      </c>
      <c r="C15" s="141" t="str">
        <f>IFERROR(VLOOKUP(B15,'[1]Validacion datos'!A8:B26,2,FALSE),"")</f>
        <v>Vivienda digna en entornos saludables</v>
      </c>
      <c r="D15" s="141"/>
      <c r="E15" s="141"/>
      <c r="F15" s="141"/>
      <c r="G15" s="141"/>
      <c r="H15" s="141"/>
      <c r="I15" s="141"/>
      <c r="J15" s="141"/>
    </row>
    <row r="16" spans="1:10" x14ac:dyDescent="0.25">
      <c r="A16" s="3" t="s">
        <v>12</v>
      </c>
      <c r="B16" s="7" t="s">
        <v>53</v>
      </c>
      <c r="C16" s="146" t="str">
        <f>IFERROR(VLOOKUP(B16,'[1]Validacion datos'!D8:E64,2,FALSE),"")</f>
        <v>Garantizar el acceso universal a servicios de agua potable y saneamiento, provistos con calidad y eficiencia</v>
      </c>
      <c r="D16" s="146"/>
      <c r="E16" s="146"/>
      <c r="F16" s="146"/>
      <c r="G16" s="146"/>
      <c r="H16" s="146"/>
      <c r="I16" s="146"/>
      <c r="J16" s="146"/>
    </row>
    <row r="17" spans="1:13" ht="15.75" x14ac:dyDescent="0.25">
      <c r="A17" s="85" t="s">
        <v>13</v>
      </c>
      <c r="B17" s="86"/>
      <c r="C17" s="86"/>
      <c r="D17" s="86"/>
      <c r="E17" s="86"/>
      <c r="F17" s="86"/>
      <c r="G17" s="86"/>
      <c r="H17" s="86"/>
      <c r="I17" s="86"/>
      <c r="J17" s="155"/>
    </row>
    <row r="18" spans="1:13" x14ac:dyDescent="0.25">
      <c r="A18" s="3" t="s">
        <v>14</v>
      </c>
      <c r="B18" s="95" t="s">
        <v>55</v>
      </c>
      <c r="C18" s="95"/>
      <c r="D18" s="95"/>
      <c r="E18" s="95"/>
      <c r="F18" s="95"/>
      <c r="G18" s="95"/>
      <c r="H18" s="95"/>
      <c r="I18" s="95"/>
      <c r="J18" s="158"/>
      <c r="M18" s="33">
        <v>8611512.9700000007</v>
      </c>
    </row>
    <row r="19" spans="1:13" ht="49.5" customHeight="1" x14ac:dyDescent="0.25">
      <c r="A19" s="8" t="s">
        <v>15</v>
      </c>
      <c r="B19" s="95" t="s">
        <v>56</v>
      </c>
      <c r="C19" s="95"/>
      <c r="D19" s="95"/>
      <c r="E19" s="95"/>
      <c r="F19" s="95"/>
      <c r="G19" s="95"/>
      <c r="H19" s="95"/>
      <c r="I19" s="95"/>
      <c r="J19" s="158"/>
      <c r="M19" s="69">
        <v>64945862.140000001</v>
      </c>
    </row>
    <row r="20" spans="1:13" ht="15" customHeight="1" x14ac:dyDescent="0.25">
      <c r="A20" s="8" t="s">
        <v>16</v>
      </c>
      <c r="B20" s="104" t="s">
        <v>94</v>
      </c>
      <c r="C20" s="104"/>
      <c r="D20" s="104"/>
      <c r="E20" s="104"/>
      <c r="F20" s="104"/>
      <c r="G20" s="104"/>
      <c r="H20" s="104"/>
      <c r="I20" s="104"/>
      <c r="J20" s="154"/>
      <c r="M20" s="44">
        <f>+M19+M18+M23</f>
        <v>361343374.17000002</v>
      </c>
    </row>
    <row r="21" spans="1:13" x14ac:dyDescent="0.25">
      <c r="A21" s="8" t="s">
        <v>37</v>
      </c>
      <c r="B21" s="95" t="s">
        <v>68</v>
      </c>
      <c r="C21" s="95"/>
      <c r="D21" s="95"/>
      <c r="E21" s="95"/>
      <c r="F21" s="95"/>
      <c r="G21" s="95"/>
      <c r="H21" s="95"/>
      <c r="I21" s="95"/>
      <c r="J21" s="158"/>
    </row>
    <row r="22" spans="1:13" ht="15.75" x14ac:dyDescent="0.25">
      <c r="A22" s="85" t="s">
        <v>17</v>
      </c>
      <c r="B22" s="86"/>
      <c r="C22" s="86"/>
      <c r="D22" s="86"/>
      <c r="E22" s="86"/>
      <c r="F22" s="86"/>
      <c r="G22" s="86"/>
      <c r="H22" s="86"/>
      <c r="I22" s="86"/>
      <c r="J22" s="87"/>
      <c r="K22" s="33"/>
    </row>
    <row r="23" spans="1:13" ht="15.75" x14ac:dyDescent="0.25">
      <c r="A23" s="97" t="s">
        <v>18</v>
      </c>
      <c r="B23" s="98"/>
      <c r="C23" s="98"/>
      <c r="D23" s="98"/>
      <c r="E23" s="98"/>
      <c r="F23" s="98"/>
      <c r="G23" s="98"/>
      <c r="H23" s="98"/>
      <c r="I23" s="98"/>
      <c r="J23" s="99"/>
      <c r="K23" s="33"/>
      <c r="M23" s="71">
        <f>+H29+H30</f>
        <v>287785999.06</v>
      </c>
    </row>
    <row r="24" spans="1:13" ht="15" customHeight="1" x14ac:dyDescent="0.25">
      <c r="A24" s="148" t="s">
        <v>19</v>
      </c>
      <c r="B24" s="103"/>
      <c r="C24" s="100" t="s">
        <v>20</v>
      </c>
      <c r="D24" s="102"/>
      <c r="E24" s="102"/>
      <c r="F24" s="102" t="s">
        <v>21</v>
      </c>
      <c r="G24" s="102"/>
      <c r="H24" s="103"/>
      <c r="I24" s="100" t="s">
        <v>22</v>
      </c>
      <c r="J24" s="101"/>
      <c r="K24" s="33"/>
    </row>
    <row r="25" spans="1:13" x14ac:dyDescent="0.25">
      <c r="A25" s="68">
        <f>339457676+588100458</f>
        <v>927558134</v>
      </c>
      <c r="B25" s="56"/>
      <c r="C25" s="159">
        <f>+D29+D30</f>
        <v>2319593405.8000002</v>
      </c>
      <c r="D25" s="160"/>
      <c r="E25" s="161"/>
      <c r="F25" s="117">
        <f>+M28+64945862.14+H30</f>
        <v>361343374.16999996</v>
      </c>
      <c r="G25" s="118"/>
      <c r="H25" s="119"/>
      <c r="I25" s="112">
        <f>+F25/C25</f>
        <v>0.15577875556400667</v>
      </c>
      <c r="J25" s="113"/>
      <c r="K25" s="33"/>
    </row>
    <row r="26" spans="1:13" ht="15.75" x14ac:dyDescent="0.25">
      <c r="A26" s="97" t="s">
        <v>23</v>
      </c>
      <c r="B26" s="98"/>
      <c r="C26" s="98"/>
      <c r="D26" s="98"/>
      <c r="E26" s="98"/>
      <c r="F26" s="98"/>
      <c r="G26" s="98"/>
      <c r="H26" s="98"/>
      <c r="I26" s="98"/>
      <c r="J26" s="99"/>
    </row>
    <row r="27" spans="1:13" ht="15.75" customHeight="1" x14ac:dyDescent="0.25">
      <c r="A27" s="4"/>
      <c r="B27"/>
      <c r="C27" s="114" t="s">
        <v>47</v>
      </c>
      <c r="D27" s="115"/>
      <c r="E27" s="114" t="s">
        <v>106</v>
      </c>
      <c r="F27" s="115"/>
      <c r="G27" s="114" t="s">
        <v>107</v>
      </c>
      <c r="H27" s="115"/>
      <c r="I27" s="114" t="s">
        <v>24</v>
      </c>
      <c r="J27" s="116"/>
      <c r="K27" s="36"/>
    </row>
    <row r="28" spans="1:13" ht="38.25" x14ac:dyDescent="0.25">
      <c r="A28" s="9" t="s">
        <v>25</v>
      </c>
      <c r="B28" s="10" t="s">
        <v>26</v>
      </c>
      <c r="C28" s="10" t="s">
        <v>38</v>
      </c>
      <c r="D28" s="62" t="s">
        <v>39</v>
      </c>
      <c r="E28" s="10" t="s">
        <v>41</v>
      </c>
      <c r="F28" s="10" t="s">
        <v>42</v>
      </c>
      <c r="G28" s="10" t="s">
        <v>43</v>
      </c>
      <c r="H28" s="10" t="s">
        <v>44</v>
      </c>
      <c r="I28" s="10" t="s">
        <v>45</v>
      </c>
      <c r="J28" s="73" t="s">
        <v>46</v>
      </c>
      <c r="M28" s="36">
        <f>+H29+8611512.97</f>
        <v>110039686.48999999</v>
      </c>
    </row>
    <row r="29" spans="1:13" ht="48" x14ac:dyDescent="0.25">
      <c r="A29" s="11" t="s">
        <v>73</v>
      </c>
      <c r="B29" s="25" t="s">
        <v>60</v>
      </c>
      <c r="C29" s="60">
        <v>106651125.36</v>
      </c>
      <c r="D29" s="60">
        <v>555831097.24000001</v>
      </c>
      <c r="E29" s="65">
        <f>+Tabla13[[#This Row],[Física
(A)]]/4</f>
        <v>26662781.34</v>
      </c>
      <c r="F29" s="66">
        <v>84864418.989999995</v>
      </c>
      <c r="G29" s="64">
        <v>18994157.375999998</v>
      </c>
      <c r="H29" s="12">
        <v>101428173.52</v>
      </c>
      <c r="I29" s="13">
        <f>IF(G29&gt;0,G29/E29,0)</f>
        <v>0.7123846958720923</v>
      </c>
      <c r="J29" s="77">
        <f>IF(H29&gt;0,H29/F29,0)</f>
        <v>1.195179024697639</v>
      </c>
      <c r="K29" s="38" t="s">
        <v>76</v>
      </c>
      <c r="L29" s="33">
        <v>18994157.375999998</v>
      </c>
      <c r="M29" s="47">
        <f>+H30+64945862.14</f>
        <v>251303687.68000001</v>
      </c>
    </row>
    <row r="30" spans="1:13" ht="60" x14ac:dyDescent="0.25">
      <c r="A30" s="14" t="s">
        <v>74</v>
      </c>
      <c r="B30" s="26" t="s">
        <v>62</v>
      </c>
      <c r="C30" s="61">
        <v>32122555</v>
      </c>
      <c r="D30" s="60">
        <v>1763762308.5599999</v>
      </c>
      <c r="E30" s="67">
        <f>+Tabla13[[#This Row],[Física
(A)]]/4</f>
        <v>8030638.75</v>
      </c>
      <c r="F30" s="42">
        <v>147025114.47</v>
      </c>
      <c r="G30" s="78">
        <v>8008628.8099999996</v>
      </c>
      <c r="H30" s="40">
        <v>186357825.53999999</v>
      </c>
      <c r="I30" s="13">
        <f>IF(G30&gt;0,G30/E30,0)</f>
        <v>0.9972592541284464</v>
      </c>
      <c r="J30" s="77">
        <f>IF(H30&gt;0,H30/F30,0)</f>
        <v>1.2675237575008025</v>
      </c>
      <c r="K30" s="38" t="s">
        <v>77</v>
      </c>
      <c r="M30" s="33"/>
    </row>
    <row r="31" spans="1:13" ht="15.75" x14ac:dyDescent="0.25">
      <c r="A31" s="85" t="s">
        <v>27</v>
      </c>
      <c r="B31" s="86"/>
      <c r="C31" s="86"/>
      <c r="D31" s="86"/>
      <c r="E31" s="86"/>
      <c r="F31" s="86"/>
      <c r="G31" s="86"/>
      <c r="H31" s="86"/>
      <c r="I31" s="86"/>
      <c r="J31" s="87"/>
      <c r="K31" s="39"/>
      <c r="M31" s="33"/>
    </row>
    <row r="32" spans="1:13" ht="15.75" x14ac:dyDescent="0.25">
      <c r="A32" s="97" t="s">
        <v>28</v>
      </c>
      <c r="B32" s="98"/>
      <c r="C32" s="98"/>
      <c r="D32" s="98"/>
      <c r="E32" s="98"/>
      <c r="F32" s="98"/>
      <c r="G32" s="98"/>
      <c r="H32" s="98"/>
      <c r="I32" s="98"/>
      <c r="J32" s="99"/>
    </row>
    <row r="33" spans="1:14" ht="30" customHeight="1" x14ac:dyDescent="0.25">
      <c r="A33" s="15" t="s">
        <v>29</v>
      </c>
      <c r="B33" s="104" t="s">
        <v>59</v>
      </c>
      <c r="C33" s="104"/>
      <c r="D33" s="104"/>
      <c r="E33" s="104"/>
      <c r="F33" s="104"/>
      <c r="G33" s="104"/>
      <c r="H33" s="104"/>
      <c r="I33" s="104"/>
      <c r="J33" s="105"/>
      <c r="N33" t="s">
        <v>113</v>
      </c>
    </row>
    <row r="34" spans="1:14" ht="36.75" customHeight="1" x14ac:dyDescent="0.25">
      <c r="A34" s="15" t="s">
        <v>30</v>
      </c>
      <c r="B34" s="104" t="s">
        <v>63</v>
      </c>
      <c r="C34" s="104"/>
      <c r="D34" s="104"/>
      <c r="E34" s="104"/>
      <c r="F34" s="104"/>
      <c r="G34" s="104"/>
      <c r="H34" s="104"/>
      <c r="I34" s="104"/>
      <c r="J34" s="105"/>
      <c r="K34" s="35"/>
      <c r="M34" s="33"/>
    </row>
    <row r="35" spans="1:14" ht="72" customHeight="1" x14ac:dyDescent="0.25">
      <c r="A35" s="15" t="s">
        <v>31</v>
      </c>
      <c r="B35" s="104" t="s">
        <v>114</v>
      </c>
      <c r="C35" s="104"/>
      <c r="D35" s="104"/>
      <c r="E35" s="104"/>
      <c r="F35" s="104"/>
      <c r="G35" s="104"/>
      <c r="H35" s="104"/>
      <c r="I35" s="104"/>
      <c r="J35" s="105"/>
      <c r="M35" s="34"/>
    </row>
    <row r="36" spans="1:14" ht="56.25" customHeight="1" x14ac:dyDescent="0.25">
      <c r="A36" s="15" t="s">
        <v>32</v>
      </c>
      <c r="B36" s="104" t="s">
        <v>118</v>
      </c>
      <c r="C36" s="156"/>
      <c r="D36" s="156"/>
      <c r="E36" s="156"/>
      <c r="F36" s="156"/>
      <c r="G36" s="156"/>
      <c r="H36" s="156"/>
      <c r="I36" s="156"/>
      <c r="J36" s="157"/>
      <c r="M36" s="34"/>
    </row>
    <row r="37" spans="1:14" ht="39.75" customHeight="1" x14ac:dyDescent="0.25">
      <c r="A37" s="15" t="s">
        <v>29</v>
      </c>
      <c r="B37" s="104" t="s">
        <v>61</v>
      </c>
      <c r="C37" s="104"/>
      <c r="D37" s="104"/>
      <c r="E37" s="104"/>
      <c r="F37" s="104"/>
      <c r="G37" s="104"/>
      <c r="H37" s="104"/>
      <c r="I37" s="104"/>
      <c r="J37" s="105"/>
    </row>
    <row r="38" spans="1:14" ht="35.25" customHeight="1" x14ac:dyDescent="0.25">
      <c r="A38" s="15" t="s">
        <v>30</v>
      </c>
      <c r="B38" s="104" t="s">
        <v>64</v>
      </c>
      <c r="C38" s="104"/>
      <c r="D38" s="104"/>
      <c r="E38" s="104"/>
      <c r="F38" s="104"/>
      <c r="G38" s="104"/>
      <c r="H38" s="104"/>
      <c r="I38" s="104"/>
      <c r="J38" s="105"/>
    </row>
    <row r="39" spans="1:14" ht="74.25" customHeight="1" x14ac:dyDescent="0.25">
      <c r="A39" s="15" t="s">
        <v>31</v>
      </c>
      <c r="B39" s="104" t="s">
        <v>115</v>
      </c>
      <c r="C39" s="104"/>
      <c r="D39" s="104"/>
      <c r="E39" s="104"/>
      <c r="F39" s="104"/>
      <c r="G39" s="104"/>
      <c r="H39" s="104"/>
      <c r="I39" s="104"/>
      <c r="J39" s="154"/>
    </row>
    <row r="40" spans="1:14" ht="51.75" customHeight="1" x14ac:dyDescent="0.25">
      <c r="A40" s="15" t="s">
        <v>32</v>
      </c>
      <c r="B40" s="104" t="s">
        <v>117</v>
      </c>
      <c r="C40" s="104"/>
      <c r="D40" s="104"/>
      <c r="E40" s="104"/>
      <c r="F40" s="104"/>
      <c r="G40" s="104"/>
      <c r="H40" s="104"/>
      <c r="I40" s="104"/>
      <c r="J40" s="154"/>
    </row>
    <row r="41" spans="1:14" ht="15.75" x14ac:dyDescent="0.25">
      <c r="A41" s="85" t="s">
        <v>33</v>
      </c>
      <c r="B41" s="86"/>
      <c r="C41" s="86"/>
      <c r="D41" s="86"/>
      <c r="E41" s="86"/>
      <c r="F41" s="86"/>
      <c r="G41" s="86"/>
      <c r="H41" s="86"/>
      <c r="I41" s="86"/>
      <c r="J41" s="155"/>
    </row>
    <row r="42" spans="1:14" ht="16.5" customHeight="1" x14ac:dyDescent="0.25">
      <c r="A42" s="88" t="s">
        <v>34</v>
      </c>
      <c r="B42" s="89"/>
      <c r="C42" s="89"/>
      <c r="D42" s="89"/>
      <c r="E42" s="89"/>
      <c r="F42" s="89"/>
      <c r="G42" s="89"/>
      <c r="H42" s="89"/>
      <c r="I42" s="89"/>
      <c r="J42" s="150"/>
    </row>
    <row r="43" spans="1:14" ht="19.5" customHeight="1" x14ac:dyDescent="0.25">
      <c r="A43" s="151" t="s">
        <v>95</v>
      </c>
      <c r="B43" s="152"/>
      <c r="C43" s="152"/>
      <c r="D43" s="152"/>
      <c r="E43" s="152"/>
      <c r="F43" s="152"/>
      <c r="G43" s="152"/>
      <c r="H43" s="152"/>
      <c r="I43" s="152"/>
      <c r="J43" s="153"/>
    </row>
    <row r="44" spans="1:14" ht="24.75" customHeight="1" x14ac:dyDescent="0.25">
      <c r="A44" s="94" t="s">
        <v>40</v>
      </c>
      <c r="B44" s="94"/>
      <c r="C44" s="94"/>
      <c r="D44" s="94"/>
      <c r="E44" s="94"/>
      <c r="F44" s="94"/>
      <c r="G44" s="94"/>
      <c r="H44" s="94"/>
      <c r="I44" s="94"/>
      <c r="J44" s="94"/>
    </row>
    <row r="45" spans="1:14" x14ac:dyDescent="0.25">
      <c r="A45" s="45" t="s">
        <v>89</v>
      </c>
      <c r="B45" s="46">
        <f>+A25</f>
        <v>927558134</v>
      </c>
    </row>
    <row r="46" spans="1:14" x14ac:dyDescent="0.25">
      <c r="A46" s="45" t="s">
        <v>90</v>
      </c>
      <c r="B46" s="46">
        <f>+C25</f>
        <v>2319593405.8000002</v>
      </c>
      <c r="G46" s="139"/>
      <c r="H46" s="139"/>
      <c r="I46" s="139"/>
      <c r="J46" s="139"/>
    </row>
    <row r="47" spans="1:14" x14ac:dyDescent="0.25">
      <c r="A47" s="45" t="s">
        <v>91</v>
      </c>
      <c r="B47" s="46">
        <f>+F25</f>
        <v>361343374.16999996</v>
      </c>
      <c r="G47" s="140"/>
      <c r="H47" s="140"/>
      <c r="I47" s="140"/>
      <c r="J47" s="140"/>
    </row>
    <row r="48" spans="1:14" ht="16.5" customHeight="1" x14ac:dyDescent="0.25">
      <c r="A48" s="55"/>
      <c r="B48" s="54"/>
      <c r="C48" s="54"/>
      <c r="D48" s="54"/>
      <c r="G48" s="140"/>
      <c r="H48" s="140"/>
      <c r="I48" s="140"/>
      <c r="J48" s="140"/>
    </row>
    <row r="49" spans="1:10" x14ac:dyDescent="0.25">
      <c r="A49" s="51"/>
      <c r="B49" s="51"/>
      <c r="C49" s="51"/>
      <c r="D49" s="51"/>
      <c r="G49" s="50"/>
      <c r="H49" s="50"/>
      <c r="I49" s="50"/>
      <c r="J49" s="50"/>
    </row>
    <row r="50" spans="1:10" x14ac:dyDescent="0.25">
      <c r="A50" s="50" t="s">
        <v>98</v>
      </c>
      <c r="B50" s="51"/>
      <c r="C50" s="140" t="s">
        <v>99</v>
      </c>
      <c r="D50" s="140"/>
      <c r="E50" s="140"/>
      <c r="G50" s="140" t="s">
        <v>100</v>
      </c>
      <c r="H50" s="140"/>
      <c r="I50" s="140"/>
      <c r="J50" s="140"/>
    </row>
    <row r="52" spans="1:10" ht="15.75" thickBot="1" x14ac:dyDescent="0.3">
      <c r="A52" s="49"/>
      <c r="B52" s="52"/>
      <c r="C52" s="149"/>
      <c r="D52" s="149"/>
      <c r="E52" s="149"/>
    </row>
    <row r="53" spans="1:10" x14ac:dyDescent="0.25">
      <c r="A53" s="52" t="s">
        <v>97</v>
      </c>
      <c r="C53" s="139" t="s">
        <v>101</v>
      </c>
      <c r="D53" s="139"/>
      <c r="E53" s="139"/>
      <c r="G53" s="166" t="s">
        <v>92</v>
      </c>
      <c r="H53" s="166"/>
      <c r="I53" s="166"/>
      <c r="J53" s="166"/>
    </row>
    <row r="54" spans="1:10" x14ac:dyDescent="0.25">
      <c r="A54" s="52" t="s">
        <v>102</v>
      </c>
      <c r="C54" s="139" t="s">
        <v>103</v>
      </c>
      <c r="D54" s="139"/>
      <c r="E54" s="139"/>
      <c r="G54" s="139" t="s">
        <v>93</v>
      </c>
      <c r="H54" s="139"/>
      <c r="I54" s="139"/>
      <c r="J54" s="139"/>
    </row>
    <row r="573" spans="5:5" x14ac:dyDescent="0.25">
      <c r="E573" s="5">
        <f>+E561+E542+E503+E441+E404</f>
        <v>0</v>
      </c>
    </row>
    <row r="743" spans="7:7" x14ac:dyDescent="0.25">
      <c r="G743" s="5">
        <f>+G714+G696+G676+G673+G667+G647+G639+G636+G633+G630+G624+G612+G606+G599+G596+G575</f>
        <v>0</v>
      </c>
    </row>
  </sheetData>
  <mergeCells count="61">
    <mergeCell ref="C50:E50"/>
    <mergeCell ref="G50:J50"/>
    <mergeCell ref="G53:J53"/>
    <mergeCell ref="G54:J54"/>
    <mergeCell ref="C52:E52"/>
    <mergeCell ref="C53:E53"/>
    <mergeCell ref="C54:E54"/>
    <mergeCell ref="G46:J46"/>
    <mergeCell ref="G47:J47"/>
    <mergeCell ref="G48:J48"/>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1:J31"/>
    <mergeCell ref="A23:J23"/>
    <mergeCell ref="A24:B24"/>
    <mergeCell ref="C24:E24"/>
    <mergeCell ref="F24:H24"/>
    <mergeCell ref="I24:J24"/>
    <mergeCell ref="C25:E25"/>
    <mergeCell ref="F25:H25"/>
    <mergeCell ref="I25:J25"/>
    <mergeCell ref="A26:J26"/>
    <mergeCell ref="C27:D27"/>
    <mergeCell ref="E27:F27"/>
    <mergeCell ref="G27:H27"/>
    <mergeCell ref="I27:J27"/>
    <mergeCell ref="A32:J32"/>
    <mergeCell ref="B33:J33"/>
    <mergeCell ref="B34:J34"/>
    <mergeCell ref="B35:J35"/>
    <mergeCell ref="B36:J36"/>
    <mergeCell ref="A42:J42"/>
    <mergeCell ref="A43:J43"/>
    <mergeCell ref="A44:J44"/>
    <mergeCell ref="B37:J37"/>
    <mergeCell ref="B38:J38"/>
    <mergeCell ref="B39:J39"/>
    <mergeCell ref="B40:J40"/>
    <mergeCell ref="A41:J41"/>
  </mergeCells>
  <phoneticPr fontId="23" type="noConversion"/>
  <dataValidations xWindow="986" yWindow="40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F27D9185-98EA-4F7D-A456-A9EF4EDA5840}"/>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40:J40 B36:J36" xr:uid="{538F6066-84F9-415E-BCBC-3052DA7729AE}"/>
    <dataValidation allowBlank="1" showInputMessage="1" showErrorMessage="1" prompt="Oportunidades de mejora identificadas" sqref="A43:J43" xr:uid="{7DD73481-583D-471B-912F-9F4DC20436F2}"/>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E28 C28:C30" xr:uid="{3DADC0A4-2376-4BBE-B9A4-BA20148AD393}"/>
    <dataValidation allowBlank="1" showInputMessage="1" showErrorMessage="1" prompt="Monto presupuestado para el producto" sqref="B45:B46 F28:F30 D28 E29:E30"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65" right="0.23622047244094491" top="0.74803149606299213" bottom="0.74803149606299213" header="0.31496062992125984" footer="0.31496062992125984"/>
  <pageSetup scale="55" fitToHeight="0" orientation="portrait" r:id="rId1"/>
  <rowBreaks count="1" manualBreakCount="1">
    <brk id="54" max="9" man="1"/>
  </rowBreaks>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1"/>
  </cols>
  <sheetData>
    <row r="18" spans="1:10" ht="278.25" customHeight="1" x14ac:dyDescent="1.95">
      <c r="A18" s="84" t="s">
        <v>72</v>
      </c>
      <c r="B18" s="84"/>
      <c r="C18" s="84"/>
      <c r="D18" s="84"/>
      <c r="E18" s="84"/>
      <c r="F18" s="84"/>
      <c r="G18" s="84"/>
      <c r="H18" s="84"/>
      <c r="I18" s="84"/>
      <c r="J18" s="84"/>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M744"/>
  <sheetViews>
    <sheetView tabSelected="1" view="pageBreakPreview" topLeftCell="A20" zoomScale="130" zoomScaleNormal="100" zoomScaleSheetLayoutView="130" workbookViewId="0">
      <selection activeCell="B20" sqref="B20:J20"/>
    </sheetView>
  </sheetViews>
  <sheetFormatPr baseColWidth="10" defaultRowHeight="15" x14ac:dyDescent="0.25"/>
  <cols>
    <col min="1" max="1" width="26.5703125" style="5" customWidth="1"/>
    <col min="2" max="2" width="15" style="5" customWidth="1"/>
    <col min="3" max="3" width="12.7109375" style="5" customWidth="1"/>
    <col min="4" max="4" width="15.140625" style="5" customWidth="1"/>
    <col min="5" max="5" width="12.7109375" style="5" customWidth="1"/>
    <col min="6" max="6" width="14.7109375" style="5" bestFit="1" customWidth="1"/>
    <col min="7" max="9" width="12.7109375" style="5" customWidth="1"/>
    <col min="10" max="10" width="12.140625" style="5" customWidth="1"/>
    <col min="11" max="11" width="16.140625" hidden="1" customWidth="1"/>
    <col min="12" max="12" width="14.5703125" hidden="1" customWidth="1"/>
    <col min="13" max="14" width="0" hidden="1" customWidth="1"/>
  </cols>
  <sheetData>
    <row r="1" spans="1:10" ht="21.75" customHeight="1" thickBot="1" x14ac:dyDescent="0.3">
      <c r="A1" s="16"/>
      <c r="B1" s="130" t="s">
        <v>112</v>
      </c>
      <c r="C1" s="131"/>
      <c r="D1" s="131"/>
      <c r="E1" s="131"/>
      <c r="F1" s="131"/>
      <c r="G1" s="131"/>
      <c r="H1" s="131"/>
      <c r="I1" s="131"/>
      <c r="J1" s="132"/>
    </row>
    <row r="2" spans="1:10" ht="21.75" thickBot="1" x14ac:dyDescent="0.3">
      <c r="A2" s="17"/>
      <c r="B2" s="133" t="s">
        <v>0</v>
      </c>
      <c r="C2" s="134"/>
      <c r="D2" s="133" t="s">
        <v>1</v>
      </c>
      <c r="E2" s="134"/>
      <c r="F2" s="134"/>
      <c r="G2" s="134"/>
      <c r="H2" s="135"/>
      <c r="I2" s="1" t="s">
        <v>2</v>
      </c>
      <c r="J2" s="2" t="s">
        <v>3</v>
      </c>
    </row>
    <row r="3" spans="1:10" ht="21.75" thickBot="1" x14ac:dyDescent="0.3">
      <c r="A3" s="18"/>
      <c r="B3" s="136" t="s">
        <v>4</v>
      </c>
      <c r="C3" s="137"/>
      <c r="D3" s="136"/>
      <c r="E3" s="137"/>
      <c r="F3" s="137"/>
      <c r="G3" s="137"/>
      <c r="H3" s="138"/>
      <c r="I3" s="22"/>
      <c r="J3" s="23"/>
    </row>
    <row r="4" spans="1:10" ht="9.75" customHeight="1" x14ac:dyDescent="0.25">
      <c r="A4" s="123"/>
      <c r="B4" s="124"/>
      <c r="C4" s="124"/>
      <c r="D4" s="125"/>
      <c r="E4" s="125"/>
      <c r="F4" s="125"/>
      <c r="G4" s="125"/>
      <c r="H4" s="125"/>
      <c r="I4" s="124"/>
      <c r="J4" s="163"/>
    </row>
    <row r="5" spans="1:10" ht="3" customHeight="1" x14ac:dyDescent="0.25">
      <c r="A5" s="143"/>
      <c r="B5" s="144"/>
      <c r="C5" s="144"/>
      <c r="D5" s="144"/>
      <c r="E5" s="144"/>
      <c r="F5" s="144"/>
      <c r="G5" s="144"/>
      <c r="H5" s="144"/>
      <c r="I5" s="144"/>
      <c r="J5" s="164"/>
    </row>
    <row r="6" spans="1:10" ht="15.75" x14ac:dyDescent="0.25">
      <c r="A6" s="85" t="s">
        <v>84</v>
      </c>
      <c r="B6" s="86"/>
      <c r="C6" s="86"/>
      <c r="D6" s="86"/>
      <c r="E6" s="86"/>
      <c r="F6" s="86"/>
      <c r="G6" s="86"/>
      <c r="H6" s="86"/>
      <c r="I6" s="86"/>
      <c r="J6" s="155"/>
    </row>
    <row r="7" spans="1:10" ht="15.75" x14ac:dyDescent="0.25">
      <c r="A7" s="97" t="s">
        <v>5</v>
      </c>
      <c r="B7" s="98"/>
      <c r="C7" s="98"/>
      <c r="D7" s="98"/>
      <c r="E7" s="98"/>
      <c r="F7" s="98"/>
      <c r="G7" s="98"/>
      <c r="H7" s="98"/>
      <c r="I7" s="98"/>
      <c r="J7" s="165"/>
    </row>
    <row r="8" spans="1:10" x14ac:dyDescent="0.25">
      <c r="A8" s="3" t="s">
        <v>6</v>
      </c>
      <c r="B8" s="127" t="s">
        <v>48</v>
      </c>
      <c r="C8" s="128"/>
      <c r="D8" s="128"/>
      <c r="E8" s="128"/>
      <c r="F8" s="128"/>
      <c r="G8" s="128"/>
      <c r="H8" s="128"/>
      <c r="I8" s="128"/>
      <c r="J8" s="162"/>
    </row>
    <row r="9" spans="1:10" ht="15" customHeight="1" x14ac:dyDescent="0.25">
      <c r="A9" s="19" t="s">
        <v>35</v>
      </c>
      <c r="B9" s="127" t="s">
        <v>49</v>
      </c>
      <c r="C9" s="128"/>
      <c r="D9" s="128"/>
      <c r="E9" s="128"/>
      <c r="F9" s="128"/>
      <c r="G9" s="128"/>
      <c r="H9" s="128"/>
      <c r="I9" s="128"/>
      <c r="J9" s="162"/>
    </row>
    <row r="10" spans="1:10" x14ac:dyDescent="0.25">
      <c r="A10" s="19" t="s">
        <v>36</v>
      </c>
      <c r="B10" s="127" t="s">
        <v>50</v>
      </c>
      <c r="C10" s="128"/>
      <c r="D10" s="128"/>
      <c r="E10" s="128"/>
      <c r="F10" s="128"/>
      <c r="G10" s="128"/>
      <c r="H10" s="128"/>
      <c r="I10" s="128"/>
      <c r="J10" s="162"/>
    </row>
    <row r="11" spans="1:10" ht="33" customHeight="1" x14ac:dyDescent="0.25">
      <c r="A11" s="3" t="s">
        <v>7</v>
      </c>
      <c r="B11" s="95" t="s">
        <v>51</v>
      </c>
      <c r="C11" s="95"/>
      <c r="D11" s="95"/>
      <c r="E11" s="95"/>
      <c r="F11" s="95"/>
      <c r="G11" s="95"/>
      <c r="H11" s="95"/>
      <c r="I11" s="95"/>
      <c r="J11" s="158"/>
    </row>
    <row r="12" spans="1:10" ht="32.25" customHeight="1" x14ac:dyDescent="0.25">
      <c r="A12" s="3" t="s">
        <v>8</v>
      </c>
      <c r="B12" s="95" t="s">
        <v>52</v>
      </c>
      <c r="C12" s="95"/>
      <c r="D12" s="95"/>
      <c r="E12" s="95"/>
      <c r="F12" s="95"/>
      <c r="G12" s="95"/>
      <c r="H12" s="95"/>
      <c r="I12" s="95"/>
      <c r="J12" s="158"/>
    </row>
    <row r="13" spans="1:10" ht="15.75" x14ac:dyDescent="0.25">
      <c r="A13" s="85" t="s">
        <v>9</v>
      </c>
      <c r="B13" s="86"/>
      <c r="C13" s="86"/>
      <c r="D13" s="86"/>
      <c r="E13" s="86"/>
      <c r="F13" s="86"/>
      <c r="G13" s="86"/>
      <c r="H13" s="86"/>
      <c r="I13" s="86"/>
      <c r="J13" s="155"/>
    </row>
    <row r="14" spans="1:10" ht="20.25" customHeight="1" x14ac:dyDescent="0.25">
      <c r="A14" s="3" t="s">
        <v>10</v>
      </c>
      <c r="B14" s="20">
        <v>2</v>
      </c>
      <c r="C14" s="141" t="str">
        <f>IFERROR(VLOOKUP(B14,'[1]Validacion datos'!A2:B5,2,FALSE),"")</f>
        <v>DESARROLLO SOCIAL</v>
      </c>
      <c r="D14" s="141"/>
      <c r="E14" s="141"/>
      <c r="F14" s="141"/>
      <c r="G14" s="141"/>
      <c r="H14" s="141"/>
      <c r="I14" s="141"/>
      <c r="J14" s="141"/>
    </row>
    <row r="15" spans="1:10" ht="26.25" customHeight="1" x14ac:dyDescent="0.25">
      <c r="A15" s="3" t="s">
        <v>11</v>
      </c>
      <c r="B15" s="6">
        <v>2.5</v>
      </c>
      <c r="C15" s="141" t="str">
        <f>IFERROR(VLOOKUP(B15,'[1]Validacion datos'!A8:B26,2,FALSE),"")</f>
        <v>Vivienda digna en entornos saludables</v>
      </c>
      <c r="D15" s="141"/>
      <c r="E15" s="141"/>
      <c r="F15" s="141"/>
      <c r="G15" s="141"/>
      <c r="H15" s="141"/>
      <c r="I15" s="141"/>
      <c r="J15" s="141"/>
    </row>
    <row r="16" spans="1:10" x14ac:dyDescent="0.25">
      <c r="A16" s="3" t="s">
        <v>12</v>
      </c>
      <c r="B16" s="7" t="s">
        <v>53</v>
      </c>
      <c r="C16" s="146" t="str">
        <f>IFERROR(VLOOKUP(B16,'[1]Validacion datos'!D8:E64,2,FALSE),"")</f>
        <v>Garantizar el acceso universal a servicios de agua potable y saneamiento, provistos con calidad y eficiencia</v>
      </c>
      <c r="D16" s="146"/>
      <c r="E16" s="146"/>
      <c r="F16" s="146"/>
      <c r="G16" s="146"/>
      <c r="H16" s="146"/>
      <c r="I16" s="146"/>
      <c r="J16" s="146"/>
    </row>
    <row r="17" spans="1:12" ht="15.75" x14ac:dyDescent="0.25">
      <c r="A17" s="85" t="s">
        <v>13</v>
      </c>
      <c r="B17" s="86"/>
      <c r="C17" s="86"/>
      <c r="D17" s="86"/>
      <c r="E17" s="86"/>
      <c r="F17" s="86"/>
      <c r="G17" s="86"/>
      <c r="H17" s="86"/>
      <c r="I17" s="86"/>
      <c r="J17" s="155"/>
    </row>
    <row r="18" spans="1:12" ht="23.25" customHeight="1" x14ac:dyDescent="0.25">
      <c r="A18" s="3" t="s">
        <v>14</v>
      </c>
      <c r="B18" s="95" t="s">
        <v>57</v>
      </c>
      <c r="C18" s="95"/>
      <c r="D18" s="95"/>
      <c r="E18" s="95"/>
      <c r="F18" s="95"/>
      <c r="G18" s="95"/>
      <c r="H18" s="95"/>
      <c r="I18" s="95"/>
      <c r="J18" s="158"/>
    </row>
    <row r="19" spans="1:12" ht="28.5" customHeight="1" x14ac:dyDescent="0.25">
      <c r="A19" s="8" t="s">
        <v>15</v>
      </c>
      <c r="B19" s="95" t="s">
        <v>85</v>
      </c>
      <c r="C19" s="95"/>
      <c r="D19" s="95"/>
      <c r="E19" s="95"/>
      <c r="F19" s="95"/>
      <c r="G19" s="95"/>
      <c r="H19" s="95"/>
      <c r="I19" s="95"/>
      <c r="J19" s="158"/>
      <c r="L19" s="69">
        <v>43365035.5</v>
      </c>
    </row>
    <row r="20" spans="1:12" ht="21" customHeight="1" x14ac:dyDescent="0.25">
      <c r="A20" s="8" t="s">
        <v>16</v>
      </c>
      <c r="B20" s="104" t="s">
        <v>94</v>
      </c>
      <c r="C20" s="104"/>
      <c r="D20" s="104"/>
      <c r="E20" s="104"/>
      <c r="F20" s="104"/>
      <c r="G20" s="104"/>
      <c r="H20" s="104"/>
      <c r="I20" s="104"/>
      <c r="J20" s="154"/>
      <c r="L20" s="69">
        <v>28998231.030000001</v>
      </c>
    </row>
    <row r="21" spans="1:12" x14ac:dyDescent="0.25">
      <c r="A21" s="8" t="s">
        <v>37</v>
      </c>
      <c r="B21" s="95" t="s">
        <v>86</v>
      </c>
      <c r="C21" s="95"/>
      <c r="D21" s="95"/>
      <c r="E21" s="95"/>
      <c r="F21" s="95"/>
      <c r="G21" s="95"/>
      <c r="H21" s="95"/>
      <c r="I21" s="95"/>
      <c r="J21" s="158"/>
    </row>
    <row r="22" spans="1:12" ht="15.75" x14ac:dyDescent="0.25">
      <c r="A22" s="85" t="s">
        <v>17</v>
      </c>
      <c r="B22" s="86"/>
      <c r="C22" s="86"/>
      <c r="D22" s="86"/>
      <c r="E22" s="86"/>
      <c r="F22" s="86"/>
      <c r="G22" s="86"/>
      <c r="H22" s="86"/>
      <c r="I22" s="86"/>
      <c r="J22" s="87"/>
    </row>
    <row r="23" spans="1:12" ht="15.75" x14ac:dyDescent="0.25">
      <c r="A23" s="97" t="s">
        <v>18</v>
      </c>
      <c r="B23" s="98"/>
      <c r="C23" s="98"/>
      <c r="D23" s="98"/>
      <c r="E23" s="98"/>
      <c r="F23" s="98"/>
      <c r="G23" s="98"/>
      <c r="H23" s="98"/>
      <c r="I23" s="98"/>
      <c r="J23" s="99"/>
    </row>
    <row r="24" spans="1:12" ht="15" customHeight="1" x14ac:dyDescent="0.25">
      <c r="A24" s="148" t="s">
        <v>19</v>
      </c>
      <c r="B24" s="103"/>
      <c r="C24" s="100" t="s">
        <v>20</v>
      </c>
      <c r="D24" s="102"/>
      <c r="E24" s="102"/>
      <c r="F24" s="102" t="s">
        <v>21</v>
      </c>
      <c r="G24" s="102"/>
      <c r="H24" s="103"/>
      <c r="I24" s="100" t="s">
        <v>22</v>
      </c>
      <c r="J24" s="101"/>
    </row>
    <row r="25" spans="1:12" x14ac:dyDescent="0.25">
      <c r="A25" s="68">
        <v>387882771</v>
      </c>
      <c r="B25" s="56"/>
      <c r="C25" s="117" cm="1">
        <f t="array" ref="C25">+Tabla134[Financiera
(B)]</f>
        <v>387882771</v>
      </c>
      <c r="D25" s="118"/>
      <c r="E25" s="119"/>
      <c r="F25" s="117" cm="1">
        <f t="array" ref="F25">43365035.5+Tabla134[Financiera 
 (F)]</f>
        <v>72363266.530000001</v>
      </c>
      <c r="G25" s="118"/>
      <c r="H25" s="119"/>
      <c r="I25" s="112">
        <f>IF(F25&gt;0,F25/C25,0)</f>
        <v>0.18655963074472312</v>
      </c>
      <c r="J25" s="113"/>
      <c r="K25" s="35">
        <v>161819185.78999999</v>
      </c>
    </row>
    <row r="26" spans="1:12" ht="15.75" x14ac:dyDescent="0.25">
      <c r="A26" s="97" t="s">
        <v>23</v>
      </c>
      <c r="B26" s="98"/>
      <c r="C26" s="98"/>
      <c r="D26" s="98"/>
      <c r="E26" s="98"/>
      <c r="F26" s="98"/>
      <c r="G26" s="98"/>
      <c r="H26" s="98"/>
      <c r="I26" s="98"/>
      <c r="J26" s="99"/>
    </row>
    <row r="27" spans="1:12" ht="15" customHeight="1" x14ac:dyDescent="0.25">
      <c r="A27" s="4"/>
      <c r="B27"/>
      <c r="C27" s="114" t="s">
        <v>47</v>
      </c>
      <c r="D27" s="115"/>
      <c r="E27" s="114" t="s">
        <v>106</v>
      </c>
      <c r="F27" s="115"/>
      <c r="G27" s="114" t="s">
        <v>107</v>
      </c>
      <c r="H27" s="115"/>
      <c r="I27" s="114" t="s">
        <v>24</v>
      </c>
      <c r="J27" s="116"/>
    </row>
    <row r="28" spans="1:12" ht="38.25" x14ac:dyDescent="0.25">
      <c r="A28" s="9" t="s">
        <v>25</v>
      </c>
      <c r="B28" s="10" t="s">
        <v>26</v>
      </c>
      <c r="C28" s="10" t="s">
        <v>38</v>
      </c>
      <c r="D28" s="10" t="s">
        <v>39</v>
      </c>
      <c r="E28" s="70" t="s">
        <v>41</v>
      </c>
      <c r="F28" s="70" t="s">
        <v>42</v>
      </c>
      <c r="G28" s="10" t="s">
        <v>43</v>
      </c>
      <c r="H28" s="10" t="s">
        <v>44</v>
      </c>
      <c r="I28" s="10" t="s">
        <v>45</v>
      </c>
      <c r="J28" s="73" t="s">
        <v>46</v>
      </c>
      <c r="K28" s="72" t="s">
        <v>110</v>
      </c>
      <c r="L28" s="58" t="s">
        <v>105</v>
      </c>
    </row>
    <row r="29" spans="1:12" ht="63" customHeight="1" x14ac:dyDescent="0.25">
      <c r="A29" s="11" t="s">
        <v>75</v>
      </c>
      <c r="B29" s="32" t="s">
        <v>65</v>
      </c>
      <c r="C29" s="37">
        <v>427000</v>
      </c>
      <c r="D29" s="74">
        <v>387882771</v>
      </c>
      <c r="E29" s="66">
        <v>423000</v>
      </c>
      <c r="F29" s="75">
        <v>85334209.620000005</v>
      </c>
      <c r="G29" s="76">
        <v>425921</v>
      </c>
      <c r="H29" s="12">
        <v>28998231.030000001</v>
      </c>
      <c r="I29" s="13">
        <f>IF(G29&gt;0,G29/E29,0)</f>
        <v>1.0069054373522459</v>
      </c>
      <c r="J29" s="77">
        <f>IF(H29&gt;0,H29/F29,0)</f>
        <v>0.33981953028136569</v>
      </c>
      <c r="K29" s="57">
        <f>424351-425921</f>
        <v>-1570</v>
      </c>
      <c r="L29" s="48">
        <f>+Tabla134[[#Headers],[ 419,555.00 ]]-Tabla134[[#This Row],[ 419,555.00 ]]</f>
        <v>421125</v>
      </c>
    </row>
    <row r="30" spans="1:12" ht="15.75" x14ac:dyDescent="0.25">
      <c r="A30" s="85" t="s">
        <v>27</v>
      </c>
      <c r="B30" s="86"/>
      <c r="C30" s="86"/>
      <c r="D30" s="86"/>
      <c r="E30" s="86"/>
      <c r="F30" s="86"/>
      <c r="G30" s="86"/>
      <c r="H30" s="86"/>
      <c r="I30" s="86"/>
      <c r="J30" s="87"/>
      <c r="K30" s="59">
        <f>SUM(K26:K29)</f>
        <v>-1570</v>
      </c>
    </row>
    <row r="31" spans="1:12" ht="15.75" x14ac:dyDescent="0.25">
      <c r="A31" s="97" t="s">
        <v>28</v>
      </c>
      <c r="B31" s="98"/>
      <c r="C31" s="98"/>
      <c r="D31" s="98"/>
      <c r="E31" s="98"/>
      <c r="F31" s="98"/>
      <c r="G31" s="98"/>
      <c r="H31" s="98"/>
      <c r="I31" s="98"/>
      <c r="J31" s="99"/>
      <c r="K31" s="44">
        <f>+Tabla134[[#Headers],[ 419,555.00 ]]-417332</f>
        <v>2223</v>
      </c>
      <c r="L31" s="33"/>
    </row>
    <row r="32" spans="1:12" x14ac:dyDescent="0.25">
      <c r="A32" s="15" t="s">
        <v>29</v>
      </c>
      <c r="B32" s="104" t="s">
        <v>87</v>
      </c>
      <c r="C32" s="104"/>
      <c r="D32" s="104"/>
      <c r="E32" s="104"/>
      <c r="F32" s="104"/>
      <c r="G32" s="104"/>
      <c r="H32" s="104"/>
      <c r="I32" s="104"/>
      <c r="J32" s="105"/>
      <c r="K32" s="33"/>
    </row>
    <row r="33" spans="1:13" x14ac:dyDescent="0.25">
      <c r="A33" s="15" t="s">
        <v>30</v>
      </c>
      <c r="B33" s="95" t="s">
        <v>66</v>
      </c>
      <c r="C33" s="95"/>
      <c r="D33" s="95"/>
      <c r="E33" s="95"/>
      <c r="F33" s="95"/>
      <c r="G33" s="95"/>
      <c r="H33" s="95"/>
      <c r="I33" s="95"/>
      <c r="J33" s="96"/>
      <c r="K33" t="s">
        <v>108</v>
      </c>
    </row>
    <row r="34" spans="1:13" ht="70.5" customHeight="1" x14ac:dyDescent="0.25">
      <c r="A34" s="15" t="s">
        <v>31</v>
      </c>
      <c r="B34" s="104" t="s">
        <v>116</v>
      </c>
      <c r="C34" s="104"/>
      <c r="D34" s="104"/>
      <c r="E34" s="104"/>
      <c r="F34" s="104"/>
      <c r="G34" s="104"/>
      <c r="H34" s="104"/>
      <c r="I34" s="104"/>
      <c r="J34" s="105"/>
      <c r="K34">
        <f>424351-425921</f>
        <v>-1570</v>
      </c>
    </row>
    <row r="35" spans="1:13" ht="66.75" customHeight="1" x14ac:dyDescent="0.25">
      <c r="A35" s="15" t="s">
        <v>32</v>
      </c>
      <c r="B35" s="104" t="s">
        <v>119</v>
      </c>
      <c r="C35" s="156"/>
      <c r="D35" s="156"/>
      <c r="E35" s="156"/>
      <c r="F35" s="156"/>
      <c r="G35" s="156"/>
      <c r="H35" s="156"/>
      <c r="I35" s="156"/>
      <c r="J35" s="157"/>
      <c r="L35">
        <f>43+193</f>
        <v>236</v>
      </c>
    </row>
    <row r="36" spans="1:13" ht="15.75" x14ac:dyDescent="0.25">
      <c r="A36" s="85" t="s">
        <v>33</v>
      </c>
      <c r="B36" s="86"/>
      <c r="C36" s="86"/>
      <c r="D36" s="86"/>
      <c r="E36" s="86"/>
      <c r="F36" s="86"/>
      <c r="G36" s="86"/>
      <c r="H36" s="86"/>
      <c r="I36" s="86"/>
      <c r="J36" s="87"/>
      <c r="L36">
        <f>8+6+7+11</f>
        <v>32</v>
      </c>
    </row>
    <row r="37" spans="1:13" ht="15.75" x14ac:dyDescent="0.25">
      <c r="A37" s="88" t="s">
        <v>34</v>
      </c>
      <c r="B37" s="89"/>
      <c r="C37" s="89"/>
      <c r="D37" s="89"/>
      <c r="E37" s="89"/>
      <c r="F37" s="89"/>
      <c r="G37" s="89"/>
      <c r="H37" s="89"/>
      <c r="I37" s="89"/>
      <c r="J37" s="90"/>
      <c r="K37">
        <f>43+7</f>
        <v>50</v>
      </c>
      <c r="L37">
        <f>+L36/4</f>
        <v>8</v>
      </c>
    </row>
    <row r="38" spans="1:13" ht="12" customHeight="1" x14ac:dyDescent="0.25">
      <c r="A38" s="151"/>
      <c r="B38" s="152"/>
      <c r="C38" s="152"/>
      <c r="D38" s="152"/>
      <c r="E38" s="152"/>
      <c r="F38" s="152"/>
      <c r="G38" s="152"/>
      <c r="H38" s="152"/>
      <c r="I38" s="152"/>
      <c r="J38" s="167"/>
      <c r="K38">
        <f>+K37*3</f>
        <v>150</v>
      </c>
      <c r="L38" t="s">
        <v>109</v>
      </c>
      <c r="M38">
        <f>7.5*30</f>
        <v>225</v>
      </c>
    </row>
    <row r="39" spans="1:13" ht="11.25" customHeight="1" x14ac:dyDescent="0.25">
      <c r="A39" s="21"/>
      <c r="B39" s="21"/>
      <c r="C39" s="21"/>
      <c r="D39" s="21"/>
      <c r="E39" s="21"/>
      <c r="F39" s="21"/>
      <c r="G39" s="21"/>
      <c r="H39" s="21"/>
      <c r="I39" s="21"/>
      <c r="J39" s="21"/>
      <c r="K39">
        <f>43+193</f>
        <v>236</v>
      </c>
      <c r="L39" s="33">
        <f>53/55</f>
        <v>0.96363636363636362</v>
      </c>
    </row>
    <row r="40" spans="1:13" ht="18" customHeight="1" x14ac:dyDescent="0.25">
      <c r="A40" s="94" t="s">
        <v>40</v>
      </c>
      <c r="B40" s="94"/>
      <c r="C40" s="94"/>
      <c r="D40" s="94"/>
      <c r="E40" s="94"/>
      <c r="F40" s="94"/>
      <c r="G40" s="94"/>
      <c r="H40" s="94"/>
      <c r="I40" s="94"/>
      <c r="J40" s="94"/>
    </row>
    <row r="41" spans="1:13" ht="7.5" customHeight="1" x14ac:dyDescent="0.25">
      <c r="A41" s="63"/>
      <c r="B41" s="63"/>
      <c r="C41" s="63"/>
      <c r="D41" s="63"/>
      <c r="E41" s="63"/>
      <c r="F41" s="63"/>
      <c r="G41" s="63"/>
      <c r="H41" s="63"/>
      <c r="I41" s="63"/>
      <c r="J41" s="63"/>
    </row>
    <row r="42" spans="1:13" ht="17.25" customHeight="1" x14ac:dyDescent="0.25">
      <c r="A42" s="45" t="s">
        <v>89</v>
      </c>
      <c r="B42" s="46">
        <f>+A25</f>
        <v>387882771</v>
      </c>
    </row>
    <row r="43" spans="1:13" ht="12.75" customHeight="1" x14ac:dyDescent="0.25">
      <c r="A43" s="45" t="s">
        <v>90</v>
      </c>
      <c r="B43" s="46">
        <f>+C25</f>
        <v>387882771</v>
      </c>
      <c r="G43" s="139"/>
      <c r="H43" s="139"/>
      <c r="I43" s="139"/>
      <c r="J43" s="139"/>
    </row>
    <row r="44" spans="1:13" x14ac:dyDescent="0.25">
      <c r="A44" s="45" t="s">
        <v>91</v>
      </c>
      <c r="B44" s="46">
        <f>+F25</f>
        <v>72363266.530000001</v>
      </c>
      <c r="G44" s="140"/>
      <c r="H44" s="140"/>
      <c r="I44" s="140"/>
      <c r="J44" s="140"/>
    </row>
    <row r="45" spans="1:13" ht="10.5" customHeight="1" x14ac:dyDescent="0.25">
      <c r="A45" s="53"/>
      <c r="B45" s="53"/>
      <c r="C45" s="53"/>
      <c r="D45" s="53"/>
      <c r="G45" s="140"/>
      <c r="H45" s="140"/>
      <c r="I45" s="140"/>
      <c r="J45" s="140"/>
    </row>
    <row r="46" spans="1:13" ht="9.75" customHeight="1" x14ac:dyDescent="0.25">
      <c r="A46" s="51"/>
      <c r="B46" s="51"/>
      <c r="C46" s="51"/>
      <c r="D46" s="51"/>
      <c r="G46" s="50"/>
      <c r="H46" s="50"/>
      <c r="I46" s="50"/>
      <c r="J46" s="50"/>
    </row>
    <row r="47" spans="1:13" ht="12.75" customHeight="1" x14ac:dyDescent="0.25">
      <c r="A47" s="50" t="s">
        <v>98</v>
      </c>
      <c r="B47" s="51"/>
      <c r="C47" s="140" t="s">
        <v>99</v>
      </c>
      <c r="D47" s="140"/>
      <c r="E47" s="140"/>
      <c r="G47" s="140" t="s">
        <v>100</v>
      </c>
      <c r="H47" s="140"/>
      <c r="I47" s="140"/>
      <c r="J47" s="140"/>
    </row>
    <row r="48" spans="1:13" ht="12.75" customHeight="1" x14ac:dyDescent="0.25"/>
    <row r="49" spans="1:10" ht="15.75" thickBot="1" x14ac:dyDescent="0.3">
      <c r="A49" s="49"/>
      <c r="B49" s="52"/>
      <c r="C49" s="149"/>
      <c r="D49" s="149"/>
      <c r="E49" s="149"/>
    </row>
    <row r="50" spans="1:10" x14ac:dyDescent="0.25">
      <c r="A50" s="52" t="s">
        <v>97</v>
      </c>
      <c r="C50" s="139" t="s">
        <v>101</v>
      </c>
      <c r="D50" s="139"/>
      <c r="E50" s="139"/>
      <c r="G50" s="166" t="s">
        <v>92</v>
      </c>
      <c r="H50" s="166"/>
      <c r="I50" s="166"/>
      <c r="J50" s="166"/>
    </row>
    <row r="51" spans="1:10" x14ac:dyDescent="0.25">
      <c r="A51" s="52" t="s">
        <v>102</v>
      </c>
      <c r="C51" s="139" t="s">
        <v>103</v>
      </c>
      <c r="D51" s="139"/>
      <c r="E51" s="139"/>
      <c r="G51" s="139" t="s">
        <v>93</v>
      </c>
      <c r="H51" s="139"/>
      <c r="I51" s="139"/>
      <c r="J51" s="139"/>
    </row>
    <row r="574" spans="5:5" x14ac:dyDescent="0.25">
      <c r="E574" s="5">
        <f>+E562+E543+E504+E442+E405</f>
        <v>0</v>
      </c>
    </row>
    <row r="744" spans="7:7" x14ac:dyDescent="0.25">
      <c r="G744" s="5">
        <f>+G715+G697+G677+G674+G668+G648+G640+G637+G634+G631+G625+G613+G607+G600+G597+G576</f>
        <v>0</v>
      </c>
    </row>
  </sheetData>
  <mergeCells count="57">
    <mergeCell ref="C51:E51"/>
    <mergeCell ref="G51:J51"/>
    <mergeCell ref="C47:E47"/>
    <mergeCell ref="G47:J47"/>
    <mergeCell ref="C49:E49"/>
    <mergeCell ref="C50:E50"/>
    <mergeCell ref="G50:J50"/>
    <mergeCell ref="G43:J43"/>
    <mergeCell ref="G44:J44"/>
    <mergeCell ref="G45:J45"/>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0:J30"/>
    <mergeCell ref="A23:J23"/>
    <mergeCell ref="A24:B24"/>
    <mergeCell ref="C24:E24"/>
    <mergeCell ref="F24:H24"/>
    <mergeCell ref="I24:J24"/>
    <mergeCell ref="C25:E25"/>
    <mergeCell ref="F25:H25"/>
    <mergeCell ref="I25:J25"/>
    <mergeCell ref="A26:J26"/>
    <mergeCell ref="C27:D27"/>
    <mergeCell ref="E27:F27"/>
    <mergeCell ref="G27:H27"/>
    <mergeCell ref="I27:J27"/>
    <mergeCell ref="A37:J37"/>
    <mergeCell ref="A38:J38"/>
    <mergeCell ref="A40:J40"/>
    <mergeCell ref="A31:J31"/>
    <mergeCell ref="B32:J32"/>
    <mergeCell ref="B33:J33"/>
    <mergeCell ref="B34:J34"/>
    <mergeCell ref="B35:J35"/>
    <mergeCell ref="A36:J36"/>
  </mergeCells>
  <phoneticPr fontId="23" type="noConversion"/>
  <dataValidations xWindow="812" yWindow="687" count="16">
    <dataValidation allowBlank="1" showInputMessage="1" showErrorMessage="1" prompt="Monto ejecutado en el trimestre" sqref="H28:H29" xr:uid="{7F22632E-6BB1-4388-80CF-18C681D43A06}"/>
    <dataValidation allowBlank="1" showInputMessage="1" showErrorMessage="1" prompt="Meta alcanzada en el trimestre" sqref="G28" xr:uid="{FBE0F0A0-C9F1-46D1-B77E-CE73B5DB741C}"/>
    <dataValidation allowBlank="1" showInputMessage="1" showErrorMessage="1" prompt="Monto presupuestado para el producto" sqref="B42:B43 D28 F28" xr:uid="{661DBA64-9914-4ACC-88F3-B3FC2BE0F23B}"/>
    <dataValidation allowBlank="1" showInputMessage="1" showErrorMessage="1" prompt="Meta anual del indicador" sqref="E28:E29 C28:C29"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4FC5008-E9D7-4A72-97C9-679C2DF3902D}"/>
    <dataValidation allowBlank="1" showInputMessage="1" showErrorMessage="1" prompt="1. Describir lo plasmado en el presupuesto_x000a_2. Describir lo alcanzado en términos financieros y de producción " sqref="B34:J34" xr:uid="{EACB18C3-E318-4A6B-BD71-C44C1AF6BFD1}"/>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1345D01-336E-45D1-89C3-B5F4E87CB486}"/>
    <dataValidation allowBlank="1" showInputMessage="1" prompt="Nombre del capítulo" sqref="B8:J10" xr:uid="{80D6CCA4-2213-4074-B6C4-A24F74ECDDE1}"/>
    <dataValidation allowBlank="1" sqref="A8" xr:uid="{17A7D1C9-7A78-44C4-AA43-6F2AA4B493E8}"/>
  </dataValidations>
  <pageMargins left="0.37" right="0.25" top="0.75" bottom="0.75" header="0.3" footer="0.3"/>
  <pageSetup scale="68" fitToHeight="0"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Rosa Pena</cp:lastModifiedBy>
  <cp:lastPrinted>2025-07-16T16:18:48Z</cp:lastPrinted>
  <dcterms:created xsi:type="dcterms:W3CDTF">2021-03-22T15:50:10Z</dcterms:created>
  <dcterms:modified xsi:type="dcterms:W3CDTF">2025-07-16T18:25:49Z</dcterms:modified>
</cp:coreProperties>
</file>